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AC16" i="6" l="1"/>
  <c r="AE10" i="6"/>
  <c r="AC10" i="6"/>
  <c r="C5" i="4"/>
  <c r="AE9" i="6"/>
  <c r="AD9" i="6"/>
  <c r="AC9" i="6"/>
  <c r="C4" i="4"/>
  <c r="C3" i="5"/>
  <c r="C2" i="5"/>
  <c r="K6" i="5"/>
  <c r="K5" i="5"/>
  <c r="K4" i="5"/>
  <c r="K2" i="5"/>
  <c r="K6" i="4"/>
  <c r="K5" i="4"/>
  <c r="K4" i="4"/>
  <c r="K2" i="4"/>
  <c r="C2" i="4"/>
  <c r="M30" i="3"/>
  <c r="I11" i="3"/>
  <c r="I10" i="3"/>
  <c r="I9" i="3"/>
  <c r="A8" i="3"/>
  <c r="I7" i="3"/>
  <c r="C3" i="4" l="1"/>
  <c r="A7" i="3"/>
  <c r="C5" i="5"/>
  <c r="O2" i="4"/>
  <c r="A10" i="3"/>
  <c r="C4" i="5"/>
  <c r="A9" i="3"/>
  <c r="H23" i="3"/>
  <c r="K23" i="3" s="1"/>
  <c r="M7" i="3"/>
  <c r="O3" i="5"/>
  <c r="M8" i="3"/>
  <c r="O3" i="4"/>
  <c r="L23" i="3"/>
  <c r="E21" i="6"/>
  <c r="E29" i="6"/>
  <c r="E33" i="6"/>
  <c r="E41" i="6"/>
  <c r="E45" i="6"/>
  <c r="E49" i="6"/>
  <c r="E57" i="6"/>
  <c r="E61" i="6"/>
  <c r="E63" i="6"/>
  <c r="E65" i="6"/>
  <c r="E73" i="6"/>
  <c r="E81" i="6"/>
  <c r="E85" i="6"/>
  <c r="E87" i="6"/>
  <c r="E89" i="6"/>
  <c r="E97" i="6"/>
  <c r="E101" i="6"/>
  <c r="E103" i="6"/>
  <c r="E105" i="6"/>
  <c r="E107" i="6"/>
  <c r="E109" i="6"/>
  <c r="E111" i="6"/>
  <c r="E113" i="6"/>
  <c r="E115" i="6"/>
  <c r="E117" i="6"/>
  <c r="E125" i="6"/>
  <c r="E129" i="6"/>
  <c r="E131" i="6"/>
  <c r="E133" i="6"/>
  <c r="E28" i="6"/>
  <c r="E30" i="6"/>
  <c r="E34" i="6"/>
  <c r="E36" i="6"/>
  <c r="E38" i="6"/>
  <c r="E40" i="6"/>
  <c r="E42" i="6"/>
  <c r="E44" i="6"/>
  <c r="E46" i="6"/>
  <c r="E50" i="6"/>
  <c r="E52" i="6"/>
  <c r="E54" i="6"/>
  <c r="E56" i="6"/>
  <c r="E58" i="6"/>
  <c r="E60" i="6"/>
  <c r="E62" i="6"/>
  <c r="E66" i="6"/>
  <c r="E68" i="6"/>
  <c r="E70" i="6"/>
  <c r="E72" i="6"/>
  <c r="E74" i="6"/>
  <c r="E76" i="6"/>
  <c r="E78" i="6"/>
  <c r="E80" i="6"/>
  <c r="E82" i="6"/>
  <c r="E84" i="6"/>
  <c r="E86" i="6"/>
  <c r="E90" i="6"/>
  <c r="E92" i="6"/>
  <c r="E94" i="6"/>
  <c r="E96" i="6"/>
  <c r="E98" i="6"/>
  <c r="E100" i="6"/>
  <c r="E102" i="6"/>
  <c r="E106" i="6"/>
  <c r="E108" i="6"/>
  <c r="E110" i="6"/>
  <c r="E114" i="6"/>
  <c r="E118" i="6"/>
  <c r="E120" i="6"/>
  <c r="E122" i="6"/>
  <c r="E124" i="6"/>
  <c r="E126" i="6"/>
  <c r="E128" i="6"/>
  <c r="E130" i="6"/>
  <c r="E134" i="6"/>
  <c r="E136" i="6"/>
  <c r="E135" i="6"/>
  <c r="E132" i="6"/>
  <c r="E127" i="6"/>
  <c r="E123" i="6"/>
  <c r="E121" i="6"/>
  <c r="E119" i="6"/>
  <c r="E116" i="6"/>
  <c r="E99" i="6"/>
  <c r="E95" i="6"/>
  <c r="E93" i="6"/>
  <c r="E91" i="6"/>
  <c r="E88" i="6"/>
  <c r="E83" i="6"/>
  <c r="E79" i="6"/>
  <c r="E77" i="6"/>
  <c r="E75" i="6"/>
  <c r="E112" i="6"/>
  <c r="E104" i="6"/>
  <c r="E71" i="6"/>
  <c r="E69" i="6"/>
  <c r="E67" i="6"/>
  <c r="E64" i="6"/>
  <c r="E59" i="6"/>
  <c r="E55" i="6"/>
  <c r="E53" i="6"/>
  <c r="E51" i="6"/>
  <c r="E48" i="6"/>
  <c r="E47" i="6"/>
  <c r="E43" i="6"/>
  <c r="E39" i="6"/>
  <c r="E37" i="6"/>
  <c r="E35" i="6"/>
  <c r="E32" i="6"/>
  <c r="E31" i="6"/>
  <c r="E27" i="6"/>
  <c r="E25" i="6"/>
  <c r="E23" i="6"/>
  <c r="E18" i="6"/>
  <c r="E20" i="6"/>
  <c r="E24" i="6"/>
  <c r="E19" i="6"/>
  <c r="O2" i="5" l="1"/>
  <c r="N26" i="6"/>
  <c r="P26" i="6" s="1"/>
  <c r="L26" i="6"/>
  <c r="O26" i="6" s="1"/>
  <c r="M26" i="6"/>
  <c r="N22" i="6"/>
  <c r="P22" i="6" s="1"/>
  <c r="L22" i="6"/>
  <c r="O22" i="6" s="1"/>
  <c r="M22" i="6"/>
  <c r="I25" i="6"/>
  <c r="F24" i="6"/>
  <c r="I21" i="6"/>
  <c r="F20" i="6"/>
  <c r="AN27" i="6"/>
  <c r="I19" i="6"/>
  <c r="F18" i="6"/>
  <c r="I18" i="6"/>
  <c r="AN26" i="6"/>
  <c r="F21" i="6"/>
  <c r="F25" i="6"/>
  <c r="I29" i="6"/>
  <c r="F28" i="6"/>
  <c r="I31" i="6"/>
  <c r="F30" i="6"/>
  <c r="I33" i="6"/>
  <c r="F32" i="6"/>
  <c r="I35" i="6"/>
  <c r="F34" i="6"/>
  <c r="I37" i="6"/>
  <c r="F36" i="6"/>
  <c r="I39" i="6"/>
  <c r="F38" i="6"/>
  <c r="I41" i="6"/>
  <c r="F40" i="6"/>
  <c r="I43" i="6"/>
  <c r="F42" i="6"/>
  <c r="AN23" i="6"/>
  <c r="I45" i="6"/>
  <c r="F44" i="6"/>
  <c r="I47" i="6"/>
  <c r="F46" i="6"/>
  <c r="I49" i="6"/>
  <c r="F48" i="6"/>
  <c r="I51" i="6"/>
  <c r="F50" i="6"/>
  <c r="I53" i="6"/>
  <c r="F52" i="6"/>
  <c r="I55" i="6"/>
  <c r="F54" i="6"/>
  <c r="I57" i="6"/>
  <c r="F56" i="6"/>
  <c r="I59" i="6"/>
  <c r="F58" i="6"/>
  <c r="I61" i="6"/>
  <c r="F60" i="6"/>
  <c r="I63" i="6"/>
  <c r="F62" i="6"/>
  <c r="I65" i="6"/>
  <c r="F64" i="6"/>
  <c r="AN20" i="6"/>
  <c r="I67" i="6"/>
  <c r="F66" i="6"/>
  <c r="I69" i="6"/>
  <c r="F68" i="6"/>
  <c r="AN19" i="6"/>
  <c r="I71" i="6"/>
  <c r="F70" i="6"/>
  <c r="I73" i="6"/>
  <c r="F72" i="6"/>
  <c r="F103" i="6"/>
  <c r="I104" i="6"/>
  <c r="F105" i="6"/>
  <c r="I106" i="6"/>
  <c r="F107" i="6"/>
  <c r="I108" i="6"/>
  <c r="AN13" i="6"/>
  <c r="F109" i="6"/>
  <c r="I110" i="6"/>
  <c r="F111" i="6"/>
  <c r="I112" i="6"/>
  <c r="F113" i="6"/>
  <c r="I114" i="6"/>
  <c r="I75" i="6"/>
  <c r="F74" i="6"/>
  <c r="I77" i="6"/>
  <c r="F76" i="6"/>
  <c r="I79" i="6"/>
  <c r="F78" i="6"/>
  <c r="I81" i="6"/>
  <c r="F80" i="6"/>
  <c r="I83" i="6"/>
  <c r="F82" i="6"/>
  <c r="I85" i="6"/>
  <c r="F84" i="6"/>
  <c r="I87" i="6"/>
  <c r="F86" i="6"/>
  <c r="I89" i="6"/>
  <c r="F88" i="6"/>
  <c r="I91" i="6"/>
  <c r="F90" i="6"/>
  <c r="I93" i="6"/>
  <c r="F92" i="6"/>
  <c r="I95" i="6"/>
  <c r="F94" i="6"/>
  <c r="I97" i="6"/>
  <c r="F96" i="6"/>
  <c r="I99" i="6"/>
  <c r="F98" i="6"/>
  <c r="I101" i="6"/>
  <c r="F100" i="6"/>
  <c r="I103" i="6"/>
  <c r="F102" i="6"/>
  <c r="F116" i="6"/>
  <c r="I117" i="6"/>
  <c r="F118" i="6"/>
  <c r="I119" i="6"/>
  <c r="F120" i="6"/>
  <c r="I121" i="6"/>
  <c r="AN11" i="6"/>
  <c r="F122" i="6"/>
  <c r="I123" i="6"/>
  <c r="F124" i="6"/>
  <c r="I125" i="6"/>
  <c r="F126" i="6"/>
  <c r="I127" i="6"/>
  <c r="F128" i="6"/>
  <c r="I129" i="6"/>
  <c r="F130" i="6"/>
  <c r="I131" i="6"/>
  <c r="F132" i="6"/>
  <c r="I133" i="6"/>
  <c r="F134" i="6"/>
  <c r="I135" i="6"/>
  <c r="F136" i="6"/>
  <c r="N135" i="6"/>
  <c r="P135" i="6" s="1"/>
  <c r="L135" i="6"/>
  <c r="O135" i="6" s="1"/>
  <c r="M135" i="6"/>
  <c r="N133" i="6"/>
  <c r="P133" i="6" s="1"/>
  <c r="L133" i="6"/>
  <c r="O133" i="6" s="1"/>
  <c r="M133" i="6"/>
  <c r="N131" i="6"/>
  <c r="P131" i="6" s="1"/>
  <c r="L131" i="6"/>
  <c r="O131" i="6" s="1"/>
  <c r="M131" i="6"/>
  <c r="N129" i="6"/>
  <c r="P129" i="6" s="1"/>
  <c r="L129" i="6"/>
  <c r="O129" i="6" s="1"/>
  <c r="M129" i="6"/>
  <c r="N127" i="6"/>
  <c r="P127" i="6" s="1"/>
  <c r="L127" i="6"/>
  <c r="O127" i="6" s="1"/>
  <c r="M127" i="6"/>
  <c r="N125" i="6"/>
  <c r="P125" i="6" s="1"/>
  <c r="L125" i="6"/>
  <c r="O125" i="6" s="1"/>
  <c r="M125" i="6"/>
  <c r="N123" i="6"/>
  <c r="P123" i="6" s="1"/>
  <c r="L123" i="6"/>
  <c r="O123" i="6" s="1"/>
  <c r="M123" i="6"/>
  <c r="N121" i="6"/>
  <c r="P121" i="6" s="1"/>
  <c r="L121" i="6"/>
  <c r="O121" i="6" s="1"/>
  <c r="M121" i="6"/>
  <c r="N119" i="6"/>
  <c r="P119" i="6" s="1"/>
  <c r="L119" i="6"/>
  <c r="O119" i="6" s="1"/>
  <c r="M119" i="6"/>
  <c r="N117" i="6"/>
  <c r="P117" i="6" s="1"/>
  <c r="L117" i="6"/>
  <c r="O117" i="6" s="1"/>
  <c r="M117" i="6"/>
  <c r="N115" i="6"/>
  <c r="P115" i="6" s="1"/>
  <c r="L115" i="6"/>
  <c r="O115" i="6" s="1"/>
  <c r="M115" i="6"/>
  <c r="N113" i="6"/>
  <c r="P113" i="6" s="1"/>
  <c r="L113" i="6"/>
  <c r="O113" i="6" s="1"/>
  <c r="M113" i="6"/>
  <c r="N111" i="6"/>
  <c r="P111" i="6" s="1"/>
  <c r="L111" i="6"/>
  <c r="O111" i="6" s="1"/>
  <c r="M111" i="6"/>
  <c r="N109" i="6"/>
  <c r="P109" i="6" s="1"/>
  <c r="L109" i="6"/>
  <c r="O109" i="6" s="1"/>
  <c r="M109" i="6"/>
  <c r="N107" i="6"/>
  <c r="P107" i="6" s="1"/>
  <c r="L107" i="6"/>
  <c r="O107" i="6" s="1"/>
  <c r="M107" i="6"/>
  <c r="N105" i="6"/>
  <c r="P105" i="6" s="1"/>
  <c r="L105" i="6"/>
  <c r="O105" i="6" s="1"/>
  <c r="M105" i="6"/>
  <c r="N103" i="6"/>
  <c r="P103" i="6" s="1"/>
  <c r="L103" i="6"/>
  <c r="O103" i="6" s="1"/>
  <c r="M103" i="6"/>
  <c r="M101" i="6"/>
  <c r="N101" i="6"/>
  <c r="P101" i="6" s="1"/>
  <c r="L101" i="6"/>
  <c r="O101" i="6" s="1"/>
  <c r="M99" i="6"/>
  <c r="N99" i="6"/>
  <c r="P99" i="6" s="1"/>
  <c r="L99" i="6"/>
  <c r="O99" i="6" s="1"/>
  <c r="M97" i="6"/>
  <c r="N97" i="6"/>
  <c r="P97" i="6" s="1"/>
  <c r="L97" i="6"/>
  <c r="O97" i="6" s="1"/>
  <c r="M95" i="6"/>
  <c r="N95" i="6"/>
  <c r="P95" i="6" s="1"/>
  <c r="L95" i="6"/>
  <c r="O95" i="6" s="1"/>
  <c r="M93" i="6"/>
  <c r="N93" i="6"/>
  <c r="P93" i="6" s="1"/>
  <c r="L93" i="6"/>
  <c r="O93" i="6" s="1"/>
  <c r="M91" i="6"/>
  <c r="N91" i="6"/>
  <c r="P91" i="6" s="1"/>
  <c r="L91" i="6"/>
  <c r="O91" i="6" s="1"/>
  <c r="M89" i="6"/>
  <c r="N89" i="6"/>
  <c r="P89" i="6" s="1"/>
  <c r="L89" i="6"/>
  <c r="O89" i="6" s="1"/>
  <c r="M87" i="6"/>
  <c r="N87" i="6"/>
  <c r="P87" i="6" s="1"/>
  <c r="L87" i="6"/>
  <c r="O87" i="6" s="1"/>
  <c r="M85" i="6"/>
  <c r="N85" i="6"/>
  <c r="P85" i="6" s="1"/>
  <c r="L85" i="6"/>
  <c r="O85" i="6" s="1"/>
  <c r="M83" i="6"/>
  <c r="N83" i="6"/>
  <c r="P83" i="6" s="1"/>
  <c r="L83" i="6"/>
  <c r="O83" i="6" s="1"/>
  <c r="M81" i="6"/>
  <c r="N81" i="6"/>
  <c r="P81" i="6" s="1"/>
  <c r="L81" i="6"/>
  <c r="O81" i="6" s="1"/>
  <c r="M79" i="6"/>
  <c r="N79" i="6"/>
  <c r="P79" i="6" s="1"/>
  <c r="L79" i="6"/>
  <c r="O79" i="6" s="1"/>
  <c r="M77" i="6"/>
  <c r="N77" i="6"/>
  <c r="P77" i="6" s="1"/>
  <c r="L77" i="6"/>
  <c r="M75" i="6"/>
  <c r="N75" i="6"/>
  <c r="P75" i="6" s="1"/>
  <c r="L75" i="6"/>
  <c r="O75" i="6" s="1"/>
  <c r="M73" i="6"/>
  <c r="N73" i="6"/>
  <c r="P73" i="6" s="1"/>
  <c r="L73" i="6"/>
  <c r="O73" i="6" s="1"/>
  <c r="M71" i="6"/>
  <c r="N71" i="6"/>
  <c r="P71" i="6" s="1"/>
  <c r="L71" i="6"/>
  <c r="O71" i="6" s="1"/>
  <c r="M69" i="6"/>
  <c r="N69" i="6"/>
  <c r="P69" i="6" s="1"/>
  <c r="L69" i="6"/>
  <c r="O69" i="6" s="1"/>
  <c r="M67" i="6"/>
  <c r="N67" i="6"/>
  <c r="P67" i="6" s="1"/>
  <c r="L67" i="6"/>
  <c r="O67" i="6" s="1"/>
  <c r="M65" i="6"/>
  <c r="N65" i="6"/>
  <c r="P65" i="6" s="1"/>
  <c r="L65" i="6"/>
  <c r="O65" i="6" s="1"/>
  <c r="M63" i="6"/>
  <c r="N63" i="6"/>
  <c r="P63" i="6" s="1"/>
  <c r="L63" i="6"/>
  <c r="O63" i="6" s="1"/>
  <c r="M61" i="6"/>
  <c r="N61" i="6"/>
  <c r="P61" i="6" s="1"/>
  <c r="L61" i="6"/>
  <c r="O61" i="6" s="1"/>
  <c r="M59" i="6"/>
  <c r="N59" i="6"/>
  <c r="P59" i="6" s="1"/>
  <c r="L59" i="6"/>
  <c r="O59" i="6" s="1"/>
  <c r="M57" i="6"/>
  <c r="N57" i="6"/>
  <c r="P57" i="6" s="1"/>
  <c r="L57" i="6"/>
  <c r="O57" i="6" s="1"/>
  <c r="M55" i="6"/>
  <c r="N55" i="6"/>
  <c r="P55" i="6" s="1"/>
  <c r="L55" i="6"/>
  <c r="O55" i="6" s="1"/>
  <c r="M53" i="6"/>
  <c r="N53" i="6"/>
  <c r="P53" i="6" s="1"/>
  <c r="L53" i="6"/>
  <c r="O53" i="6" s="1"/>
  <c r="M51" i="6"/>
  <c r="N51" i="6"/>
  <c r="P51" i="6" s="1"/>
  <c r="L51" i="6"/>
  <c r="O51" i="6" s="1"/>
  <c r="M49" i="6"/>
  <c r="N49" i="6"/>
  <c r="P49" i="6" s="1"/>
  <c r="L49" i="6"/>
  <c r="O49" i="6" s="1"/>
  <c r="M47" i="6"/>
  <c r="N47" i="6"/>
  <c r="P47" i="6" s="1"/>
  <c r="L47" i="6"/>
  <c r="O47" i="6" s="1"/>
  <c r="M45" i="6"/>
  <c r="N45" i="6"/>
  <c r="P45" i="6" s="1"/>
  <c r="L45" i="6"/>
  <c r="O45" i="6" s="1"/>
  <c r="M43" i="6"/>
  <c r="N43" i="6"/>
  <c r="P43" i="6" s="1"/>
  <c r="L43" i="6"/>
  <c r="O43" i="6" s="1"/>
  <c r="M41" i="6"/>
  <c r="N41" i="6"/>
  <c r="P41" i="6" s="1"/>
  <c r="L41" i="6"/>
  <c r="O41" i="6" s="1"/>
  <c r="M39" i="6"/>
  <c r="N39" i="6"/>
  <c r="P39" i="6" s="1"/>
  <c r="L39" i="6"/>
  <c r="O39" i="6" s="1"/>
  <c r="M37" i="6"/>
  <c r="N37" i="6"/>
  <c r="P37" i="6" s="1"/>
  <c r="L37" i="6"/>
  <c r="O37" i="6" s="1"/>
  <c r="M35" i="6"/>
  <c r="N35" i="6"/>
  <c r="P35" i="6" s="1"/>
  <c r="L35" i="6"/>
  <c r="O35" i="6" s="1"/>
  <c r="M33" i="6"/>
  <c r="N33" i="6"/>
  <c r="P33" i="6" s="1"/>
  <c r="L33" i="6"/>
  <c r="O33" i="6" s="1"/>
  <c r="M31" i="6"/>
  <c r="N31" i="6"/>
  <c r="P31" i="6" s="1"/>
  <c r="L31" i="6"/>
  <c r="O31" i="6" s="1"/>
  <c r="M29" i="6"/>
  <c r="N29" i="6"/>
  <c r="P29" i="6" s="1"/>
  <c r="L29" i="6"/>
  <c r="O29" i="6" s="1"/>
  <c r="M25" i="6"/>
  <c r="L25" i="6"/>
  <c r="O25" i="6" s="1"/>
  <c r="N25" i="6"/>
  <c r="P25" i="6" s="1"/>
  <c r="M21" i="6"/>
  <c r="L21" i="6"/>
  <c r="O21" i="6" s="1"/>
  <c r="N21" i="6"/>
  <c r="P21" i="6" s="1"/>
  <c r="E26" i="6"/>
  <c r="E22" i="6"/>
  <c r="I22" i="6" s="1"/>
  <c r="I20" i="6"/>
  <c r="F19" i="6"/>
  <c r="N24" i="6"/>
  <c r="P24" i="6" s="1"/>
  <c r="L24" i="6"/>
  <c r="O24" i="6" s="1"/>
  <c r="M24" i="6"/>
  <c r="N20" i="6"/>
  <c r="P20" i="6" s="1"/>
  <c r="L20" i="6"/>
  <c r="O20" i="6" s="1"/>
  <c r="M20" i="6"/>
  <c r="N18" i="6"/>
  <c r="P18" i="6" s="1"/>
  <c r="L18" i="6"/>
  <c r="O18" i="6" s="1"/>
  <c r="M18" i="6"/>
  <c r="F23" i="6"/>
  <c r="I24" i="6"/>
  <c r="I28" i="6"/>
  <c r="F27" i="6"/>
  <c r="I30" i="6"/>
  <c r="F29" i="6"/>
  <c r="AN25" i="6"/>
  <c r="I32" i="6"/>
  <c r="F31" i="6"/>
  <c r="I34" i="6"/>
  <c r="F33" i="6"/>
  <c r="I36" i="6"/>
  <c r="F35" i="6"/>
  <c r="I38" i="6"/>
  <c r="F37" i="6"/>
  <c r="I40" i="6"/>
  <c r="F39" i="6"/>
  <c r="AN24" i="6"/>
  <c r="I42" i="6"/>
  <c r="F41" i="6"/>
  <c r="I44" i="6"/>
  <c r="F43" i="6"/>
  <c r="I46" i="6"/>
  <c r="F45" i="6"/>
  <c r="I48" i="6"/>
  <c r="F47" i="6"/>
  <c r="AN22" i="6"/>
  <c r="I50" i="6"/>
  <c r="F49" i="6"/>
  <c r="I52" i="6"/>
  <c r="F51" i="6"/>
  <c r="I54" i="6"/>
  <c r="F53" i="6"/>
  <c r="I56" i="6"/>
  <c r="F55" i="6"/>
  <c r="AN21" i="6"/>
  <c r="I58" i="6"/>
  <c r="F57" i="6"/>
  <c r="I60" i="6"/>
  <c r="F59" i="6"/>
  <c r="I62" i="6"/>
  <c r="F61" i="6"/>
  <c r="I64" i="6"/>
  <c r="F63" i="6"/>
  <c r="I66" i="6"/>
  <c r="F65" i="6"/>
  <c r="I68" i="6"/>
  <c r="F67" i="6"/>
  <c r="I70" i="6"/>
  <c r="F69" i="6"/>
  <c r="I72" i="6"/>
  <c r="F71" i="6"/>
  <c r="I74" i="6"/>
  <c r="F73" i="6"/>
  <c r="AN18" i="6"/>
  <c r="F104" i="6"/>
  <c r="I105" i="6"/>
  <c r="F106" i="6"/>
  <c r="I107" i="6"/>
  <c r="F108" i="6"/>
  <c r="I109" i="6"/>
  <c r="F110" i="6"/>
  <c r="I111" i="6"/>
  <c r="F112" i="6"/>
  <c r="I113" i="6"/>
  <c r="F114" i="6"/>
  <c r="I115" i="6"/>
  <c r="I76" i="6"/>
  <c r="F75" i="6"/>
  <c r="I78" i="6"/>
  <c r="F77" i="6"/>
  <c r="I80" i="6"/>
  <c r="F79" i="6"/>
  <c r="I82" i="6"/>
  <c r="F81" i="6"/>
  <c r="AN17" i="6"/>
  <c r="I84" i="6"/>
  <c r="F83" i="6"/>
  <c r="I86" i="6"/>
  <c r="F85" i="6"/>
  <c r="I88" i="6"/>
  <c r="F87" i="6"/>
  <c r="I90" i="6"/>
  <c r="F89" i="6"/>
  <c r="I92" i="6"/>
  <c r="F91" i="6"/>
  <c r="AN16" i="6"/>
  <c r="I94" i="6"/>
  <c r="F93" i="6"/>
  <c r="I96" i="6"/>
  <c r="F95" i="6"/>
  <c r="AN15" i="6"/>
  <c r="I98" i="6"/>
  <c r="F97" i="6"/>
  <c r="I100" i="6"/>
  <c r="F99" i="6"/>
  <c r="AN14" i="6"/>
  <c r="I102" i="6"/>
  <c r="F101" i="6"/>
  <c r="F115" i="6"/>
  <c r="I116" i="6"/>
  <c r="F117" i="6"/>
  <c r="I118" i="6"/>
  <c r="AN12" i="6"/>
  <c r="F119" i="6"/>
  <c r="I120" i="6"/>
  <c r="F121" i="6"/>
  <c r="I122" i="6"/>
  <c r="F123" i="6"/>
  <c r="I124" i="6"/>
  <c r="F125" i="6"/>
  <c r="I126" i="6"/>
  <c r="AN10" i="6"/>
  <c r="F127" i="6"/>
  <c r="I128" i="6"/>
  <c r="F129" i="6"/>
  <c r="I130" i="6"/>
  <c r="F131" i="6"/>
  <c r="I132" i="6"/>
  <c r="F133" i="6"/>
  <c r="I134" i="6"/>
  <c r="AN9" i="6"/>
  <c r="F135" i="6"/>
  <c r="I136" i="6"/>
  <c r="AN8" i="6"/>
  <c r="N136" i="6"/>
  <c r="P136" i="6" s="1"/>
  <c r="L136" i="6"/>
  <c r="O136" i="6" s="1"/>
  <c r="M136" i="6"/>
  <c r="N134" i="6"/>
  <c r="P134" i="6" s="1"/>
  <c r="L134" i="6"/>
  <c r="O134" i="6" s="1"/>
  <c r="M134" i="6"/>
  <c r="N132" i="6"/>
  <c r="P132" i="6" s="1"/>
  <c r="L132" i="6"/>
  <c r="O132" i="6" s="1"/>
  <c r="M132" i="6"/>
  <c r="N130" i="6"/>
  <c r="P130" i="6" s="1"/>
  <c r="L130" i="6"/>
  <c r="O130" i="6" s="1"/>
  <c r="M130" i="6"/>
  <c r="N128" i="6"/>
  <c r="P128" i="6" s="1"/>
  <c r="L128" i="6"/>
  <c r="O128" i="6" s="1"/>
  <c r="M128" i="6"/>
  <c r="N126" i="6"/>
  <c r="P126" i="6" s="1"/>
  <c r="L126" i="6"/>
  <c r="O126" i="6" s="1"/>
  <c r="M126" i="6"/>
  <c r="N124" i="6"/>
  <c r="P124" i="6" s="1"/>
  <c r="L124" i="6"/>
  <c r="O124" i="6" s="1"/>
  <c r="M124" i="6"/>
  <c r="N122" i="6"/>
  <c r="P122" i="6" s="1"/>
  <c r="L122" i="6"/>
  <c r="O122" i="6" s="1"/>
  <c r="M122" i="6"/>
  <c r="N120" i="6"/>
  <c r="P120" i="6" s="1"/>
  <c r="L120" i="6"/>
  <c r="O120" i="6" s="1"/>
  <c r="M120" i="6"/>
  <c r="N118" i="6"/>
  <c r="P118" i="6" s="1"/>
  <c r="L118" i="6"/>
  <c r="O118" i="6" s="1"/>
  <c r="M118" i="6"/>
  <c r="N116" i="6"/>
  <c r="P116" i="6" s="1"/>
  <c r="L116" i="6"/>
  <c r="O116" i="6" s="1"/>
  <c r="M116" i="6"/>
  <c r="N114" i="6"/>
  <c r="P114" i="6" s="1"/>
  <c r="L114" i="6"/>
  <c r="O114" i="6" s="1"/>
  <c r="M114" i="6"/>
  <c r="N112" i="6"/>
  <c r="P112" i="6" s="1"/>
  <c r="L112" i="6"/>
  <c r="O112" i="6" s="1"/>
  <c r="M112" i="6"/>
  <c r="N110" i="6"/>
  <c r="P110" i="6" s="1"/>
  <c r="L110" i="6"/>
  <c r="O110" i="6" s="1"/>
  <c r="M110" i="6"/>
  <c r="N108" i="6"/>
  <c r="P108" i="6" s="1"/>
  <c r="L108" i="6"/>
  <c r="O108" i="6" s="1"/>
  <c r="M108" i="6"/>
  <c r="N106" i="6"/>
  <c r="P106" i="6" s="1"/>
  <c r="L106" i="6"/>
  <c r="O106" i="6" s="1"/>
  <c r="M106" i="6"/>
  <c r="N104" i="6"/>
  <c r="P104" i="6" s="1"/>
  <c r="L104" i="6"/>
  <c r="O104" i="6" s="1"/>
  <c r="M104" i="6"/>
  <c r="M102" i="6"/>
  <c r="N102" i="6"/>
  <c r="P102" i="6" s="1"/>
  <c r="L102" i="6"/>
  <c r="O102" i="6" s="1"/>
  <c r="M100" i="6"/>
  <c r="N100" i="6"/>
  <c r="P100" i="6" s="1"/>
  <c r="L100" i="6"/>
  <c r="O100" i="6" s="1"/>
  <c r="M98" i="6"/>
  <c r="N98" i="6"/>
  <c r="P98" i="6" s="1"/>
  <c r="L98" i="6"/>
  <c r="O98" i="6" s="1"/>
  <c r="M96" i="6"/>
  <c r="N96" i="6"/>
  <c r="P96" i="6" s="1"/>
  <c r="L96" i="6"/>
  <c r="O96" i="6" s="1"/>
  <c r="M94" i="6"/>
  <c r="N94" i="6"/>
  <c r="P94" i="6" s="1"/>
  <c r="L94" i="6"/>
  <c r="O94" i="6" s="1"/>
  <c r="M92" i="6"/>
  <c r="N92" i="6"/>
  <c r="P92" i="6" s="1"/>
  <c r="L92" i="6"/>
  <c r="O92" i="6" s="1"/>
  <c r="M90" i="6"/>
  <c r="N90" i="6"/>
  <c r="P90" i="6" s="1"/>
  <c r="L90" i="6"/>
  <c r="O90" i="6" s="1"/>
  <c r="M88" i="6"/>
  <c r="N88" i="6"/>
  <c r="P88" i="6" s="1"/>
  <c r="L88" i="6"/>
  <c r="O88" i="6" s="1"/>
  <c r="M86" i="6"/>
  <c r="N86" i="6"/>
  <c r="P86" i="6" s="1"/>
  <c r="L86" i="6"/>
  <c r="O86" i="6" s="1"/>
  <c r="M84" i="6"/>
  <c r="N84" i="6"/>
  <c r="P84" i="6" s="1"/>
  <c r="L84" i="6"/>
  <c r="O84" i="6" s="1"/>
  <c r="M82" i="6"/>
  <c r="N82" i="6"/>
  <c r="P82" i="6" s="1"/>
  <c r="L82" i="6"/>
  <c r="O82" i="6" s="1"/>
  <c r="M80" i="6"/>
  <c r="N80" i="6"/>
  <c r="P80" i="6" s="1"/>
  <c r="L80" i="6"/>
  <c r="O80" i="6" s="1"/>
  <c r="M78" i="6"/>
  <c r="N78" i="6"/>
  <c r="P78" i="6" s="1"/>
  <c r="L78" i="6"/>
  <c r="O78" i="6" s="1"/>
  <c r="M76" i="6"/>
  <c r="N76" i="6"/>
  <c r="P76" i="6" s="1"/>
  <c r="L76" i="6"/>
  <c r="O76" i="6" s="1"/>
  <c r="M74" i="6"/>
  <c r="N74" i="6"/>
  <c r="P74" i="6" s="1"/>
  <c r="L74" i="6"/>
  <c r="O74" i="6" s="1"/>
  <c r="M72" i="6"/>
  <c r="N72" i="6"/>
  <c r="P72" i="6" s="1"/>
  <c r="L72" i="6"/>
  <c r="O72" i="6" s="1"/>
  <c r="M70" i="6"/>
  <c r="N70" i="6"/>
  <c r="P70" i="6" s="1"/>
  <c r="L70" i="6"/>
  <c r="O70" i="6" s="1"/>
  <c r="M68" i="6"/>
  <c r="N68" i="6"/>
  <c r="P68" i="6" s="1"/>
  <c r="L68" i="6"/>
  <c r="O68" i="6" s="1"/>
  <c r="M66" i="6"/>
  <c r="N66" i="6"/>
  <c r="P66" i="6" s="1"/>
  <c r="L66" i="6"/>
  <c r="O66" i="6" s="1"/>
  <c r="M64" i="6"/>
  <c r="N64" i="6"/>
  <c r="P64" i="6" s="1"/>
  <c r="L64" i="6"/>
  <c r="O64" i="6" s="1"/>
  <c r="M62" i="6"/>
  <c r="N62" i="6"/>
  <c r="P62" i="6" s="1"/>
  <c r="L62" i="6"/>
  <c r="O62" i="6" s="1"/>
  <c r="M60" i="6"/>
  <c r="N60" i="6"/>
  <c r="P60" i="6" s="1"/>
  <c r="L60" i="6"/>
  <c r="O60" i="6" s="1"/>
  <c r="M58" i="6"/>
  <c r="N58" i="6"/>
  <c r="P58" i="6" s="1"/>
  <c r="L58" i="6"/>
  <c r="O58" i="6" s="1"/>
  <c r="M56" i="6"/>
  <c r="N56" i="6"/>
  <c r="P56" i="6" s="1"/>
  <c r="L56" i="6"/>
  <c r="O56" i="6" s="1"/>
  <c r="M54" i="6"/>
  <c r="N54" i="6"/>
  <c r="P54" i="6" s="1"/>
  <c r="L54" i="6"/>
  <c r="O54" i="6" s="1"/>
  <c r="M52" i="6"/>
  <c r="N52" i="6"/>
  <c r="P52" i="6" s="1"/>
  <c r="L52" i="6"/>
  <c r="O52" i="6" s="1"/>
  <c r="M50" i="6"/>
  <c r="N50" i="6"/>
  <c r="P50" i="6" s="1"/>
  <c r="L50" i="6"/>
  <c r="O50" i="6" s="1"/>
  <c r="M48" i="6"/>
  <c r="N48" i="6"/>
  <c r="P48" i="6" s="1"/>
  <c r="L48" i="6"/>
  <c r="O48" i="6" s="1"/>
  <c r="M46" i="6"/>
  <c r="N46" i="6"/>
  <c r="P46" i="6" s="1"/>
  <c r="L46" i="6"/>
  <c r="O46" i="6" s="1"/>
  <c r="M44" i="6"/>
  <c r="N44" i="6"/>
  <c r="P44" i="6" s="1"/>
  <c r="L44" i="6"/>
  <c r="O44" i="6" s="1"/>
  <c r="M42" i="6"/>
  <c r="N42" i="6"/>
  <c r="P42" i="6" s="1"/>
  <c r="L42" i="6"/>
  <c r="O42" i="6" s="1"/>
  <c r="M40" i="6"/>
  <c r="N40" i="6"/>
  <c r="P40" i="6" s="1"/>
  <c r="L40" i="6"/>
  <c r="O40" i="6" s="1"/>
  <c r="M38" i="6"/>
  <c r="N38" i="6"/>
  <c r="P38" i="6" s="1"/>
  <c r="L38" i="6"/>
  <c r="O38" i="6" s="1"/>
  <c r="M36" i="6"/>
  <c r="N36" i="6"/>
  <c r="P36" i="6" s="1"/>
  <c r="L36" i="6"/>
  <c r="O36" i="6" s="1"/>
  <c r="M34" i="6"/>
  <c r="N34" i="6"/>
  <c r="P34" i="6" s="1"/>
  <c r="L34" i="6"/>
  <c r="O34" i="6" s="1"/>
  <c r="M32" i="6"/>
  <c r="N32" i="6"/>
  <c r="P32" i="6" s="1"/>
  <c r="L32" i="6"/>
  <c r="O32" i="6" s="1"/>
  <c r="M30" i="6"/>
  <c r="N30" i="6"/>
  <c r="P30" i="6" s="1"/>
  <c r="L30" i="6"/>
  <c r="O30" i="6" s="1"/>
  <c r="M28" i="6"/>
  <c r="N28" i="6"/>
  <c r="P28" i="6" s="1"/>
  <c r="L28" i="6"/>
  <c r="O28" i="6" s="1"/>
  <c r="N27" i="6"/>
  <c r="P27" i="6" s="1"/>
  <c r="L27" i="6"/>
  <c r="O27" i="6" s="1"/>
  <c r="M27" i="6"/>
  <c r="M23" i="6"/>
  <c r="N23" i="6"/>
  <c r="P23" i="6" s="1"/>
  <c r="L23" i="6"/>
  <c r="O23" i="6" s="1"/>
  <c r="M19" i="6"/>
  <c r="N19" i="6"/>
  <c r="P19" i="6" s="1"/>
  <c r="L19" i="6"/>
  <c r="O19" i="6" s="1"/>
  <c r="I27" i="6" l="1"/>
  <c r="F26" i="6"/>
  <c r="I23" i="6"/>
  <c r="F22" i="6"/>
  <c r="O77" i="6"/>
  <c r="I26" i="6"/>
  <c r="C18" i="3" l="1"/>
  <c r="C19" i="3" l="1"/>
  <c r="R18" i="6"/>
  <c r="U18" i="6" s="1"/>
  <c r="V18" i="6" s="1"/>
  <c r="Q18" i="6"/>
  <c r="C20" i="3" l="1"/>
  <c r="Q19" i="6"/>
  <c r="R19" i="6"/>
  <c r="U19" i="6" s="1"/>
  <c r="V19" i="6" s="1"/>
  <c r="C21" i="3" l="1"/>
  <c r="R20" i="6"/>
  <c r="U20" i="6" s="1"/>
  <c r="V20" i="6" s="1"/>
  <c r="Q20" i="6"/>
  <c r="Q21" i="6" l="1"/>
  <c r="R21" i="6"/>
  <c r="U21" i="6" s="1"/>
  <c r="V21" i="6" s="1"/>
  <c r="C22" i="3"/>
  <c r="C23" i="3" l="1"/>
  <c r="R22" i="6"/>
  <c r="U22" i="6" s="1"/>
  <c r="V22" i="6" s="1"/>
  <c r="Q22" i="6"/>
  <c r="Q23" i="6" l="1"/>
  <c r="R23" i="6"/>
  <c r="U23" i="6" s="1"/>
  <c r="V23" i="6" s="1"/>
  <c r="C24" i="3"/>
  <c r="C25" i="3" l="1"/>
  <c r="R24" i="6"/>
  <c r="U24" i="6" s="1"/>
  <c r="V24" i="6" s="1"/>
  <c r="Q24" i="6"/>
  <c r="C26" i="3" l="1"/>
  <c r="Q25" i="6"/>
  <c r="R25" i="6"/>
  <c r="U25" i="6" s="1"/>
  <c r="V25" i="6" s="1"/>
  <c r="C27" i="3" l="1"/>
  <c r="R26" i="6"/>
  <c r="U26" i="6" s="1"/>
  <c r="V26" i="6" s="1"/>
  <c r="Q26" i="6"/>
  <c r="C28" i="3" l="1"/>
  <c r="R27" i="6"/>
  <c r="U27" i="6" s="1"/>
  <c r="V27" i="6" s="1"/>
  <c r="Q27" i="6"/>
  <c r="C29" i="3" l="1"/>
  <c r="Q28" i="6"/>
  <c r="R28" i="6"/>
  <c r="U28" i="6" s="1"/>
  <c r="V28" i="6" s="1"/>
  <c r="C30" i="3" l="1"/>
  <c r="Q29" i="6"/>
  <c r="R29" i="6"/>
  <c r="U29" i="6" s="1"/>
  <c r="V29" i="6" s="1"/>
  <c r="C31" i="3" l="1"/>
  <c r="Q30" i="6"/>
  <c r="R30" i="6"/>
  <c r="U30" i="6" s="1"/>
  <c r="V30" i="6" s="1"/>
  <c r="C32" i="3" l="1"/>
  <c r="Q31" i="6"/>
  <c r="R31" i="6"/>
  <c r="U31" i="6" s="1"/>
  <c r="V31" i="6" s="1"/>
  <c r="C33" i="3" l="1"/>
  <c r="Q32" i="6"/>
  <c r="R32" i="6"/>
  <c r="U32" i="6" s="1"/>
  <c r="V32" i="6" s="1"/>
  <c r="C34" i="3" l="1"/>
  <c r="Q33" i="6"/>
  <c r="R33" i="6"/>
  <c r="U33" i="6" s="1"/>
  <c r="V33" i="6" s="1"/>
  <c r="C35" i="3" l="1"/>
  <c r="Q34" i="6"/>
  <c r="R34" i="6"/>
  <c r="U34" i="6" s="1"/>
  <c r="V34" i="6" s="1"/>
  <c r="C36" i="3" l="1"/>
  <c r="Q35" i="6"/>
  <c r="R35" i="6"/>
  <c r="U35" i="6" s="1"/>
  <c r="V35" i="6" s="1"/>
  <c r="C37" i="3" l="1"/>
  <c r="Q36" i="6"/>
  <c r="R36" i="6"/>
  <c r="U36" i="6" s="1"/>
  <c r="V36" i="6" s="1"/>
  <c r="C38" i="3" l="1"/>
  <c r="Q37" i="6"/>
  <c r="R37" i="6"/>
  <c r="U37" i="6" s="1"/>
  <c r="V37" i="6" s="1"/>
  <c r="C39" i="3" l="1"/>
  <c r="Q38" i="6"/>
  <c r="R38" i="6"/>
  <c r="U38" i="6" s="1"/>
  <c r="V38" i="6" s="1"/>
  <c r="C40" i="3" l="1"/>
  <c r="Q39" i="6"/>
  <c r="R39" i="6"/>
  <c r="U39" i="6" s="1"/>
  <c r="V39" i="6" s="1"/>
  <c r="C41" i="3" l="1"/>
  <c r="Q40" i="6"/>
  <c r="R40" i="6"/>
  <c r="U40" i="6" s="1"/>
  <c r="V40" i="6" s="1"/>
  <c r="C42" i="3" l="1"/>
  <c r="Q41" i="6"/>
  <c r="R41" i="6"/>
  <c r="U41" i="6" s="1"/>
  <c r="V41" i="6" s="1"/>
  <c r="Q42" i="6" l="1"/>
  <c r="R42" i="6"/>
  <c r="U42" i="6" s="1"/>
  <c r="V42" i="6" s="1"/>
  <c r="C43" i="3"/>
  <c r="Q43" i="6" l="1"/>
  <c r="R43" i="6"/>
  <c r="U43" i="6" s="1"/>
  <c r="V43" i="6" s="1"/>
  <c r="C44" i="3"/>
  <c r="Q44" i="6" l="1"/>
  <c r="R44" i="6"/>
  <c r="U44" i="6" s="1"/>
  <c r="V44" i="6" s="1"/>
  <c r="C45" i="3"/>
  <c r="Q45" i="6" l="1"/>
  <c r="R45" i="6"/>
  <c r="U45" i="6" s="1"/>
  <c r="V45" i="6" s="1"/>
  <c r="C46" i="3"/>
  <c r="Q46" i="6" l="1"/>
  <c r="R46" i="6"/>
  <c r="U46" i="6" s="1"/>
  <c r="V46" i="6" s="1"/>
  <c r="C47" i="3"/>
  <c r="Q47" i="6" l="1"/>
  <c r="R47" i="6"/>
  <c r="U47" i="6" s="1"/>
  <c r="V47" i="6" s="1"/>
  <c r="C48" i="3"/>
  <c r="Q48" i="6" l="1"/>
  <c r="R48" i="6"/>
  <c r="U48" i="6" s="1"/>
  <c r="V48" i="6" s="1"/>
  <c r="C49" i="3"/>
  <c r="Q49" i="6" l="1"/>
  <c r="R49" i="6"/>
  <c r="U49" i="6" s="1"/>
  <c r="V49" i="6" s="1"/>
  <c r="C50" i="3"/>
  <c r="Q50" i="6" l="1"/>
  <c r="R50" i="6"/>
  <c r="U50" i="6" s="1"/>
  <c r="V50" i="6" s="1"/>
  <c r="C51" i="3"/>
  <c r="Q51" i="6" l="1"/>
  <c r="R51" i="6"/>
  <c r="U51" i="6" s="1"/>
  <c r="V51" i="6" s="1"/>
  <c r="C52" i="3"/>
  <c r="Q52" i="6" l="1"/>
  <c r="R52" i="6"/>
  <c r="U52" i="6" s="1"/>
  <c r="V52" i="6" s="1"/>
  <c r="C53" i="3"/>
  <c r="Q53" i="6" l="1"/>
  <c r="R53" i="6"/>
  <c r="U53" i="6" s="1"/>
  <c r="V53" i="6" s="1"/>
  <c r="C54" i="3"/>
  <c r="Q54" i="6" l="1"/>
  <c r="R54" i="6"/>
  <c r="U54" i="6" s="1"/>
  <c r="V54" i="6" s="1"/>
  <c r="C55" i="3"/>
  <c r="Q55" i="6" l="1"/>
  <c r="R55" i="6"/>
  <c r="U55" i="6" s="1"/>
  <c r="V55" i="6" s="1"/>
  <c r="C56" i="3"/>
  <c r="Q56" i="6" l="1"/>
  <c r="R56" i="6"/>
  <c r="U56" i="6" s="1"/>
  <c r="V56" i="6" s="1"/>
  <c r="C57" i="3"/>
  <c r="Q57" i="6" l="1"/>
  <c r="R57" i="6"/>
  <c r="U57" i="6" s="1"/>
  <c r="V57" i="6" s="1"/>
  <c r="C58" i="3"/>
  <c r="Q58" i="6" l="1"/>
  <c r="R58" i="6"/>
  <c r="U58" i="6" s="1"/>
  <c r="V58" i="6" s="1"/>
  <c r="C59" i="3"/>
  <c r="Q59" i="6" l="1"/>
  <c r="R59" i="6"/>
  <c r="U59" i="6" s="1"/>
  <c r="V59" i="6" s="1"/>
  <c r="C60" i="3"/>
  <c r="Q60" i="6" l="1"/>
  <c r="R60" i="6"/>
  <c r="U60" i="6" s="1"/>
  <c r="V60" i="6" s="1"/>
  <c r="C61" i="3"/>
  <c r="Q61" i="6" l="1"/>
  <c r="R61" i="6"/>
  <c r="U61" i="6" s="1"/>
  <c r="V61" i="6" s="1"/>
  <c r="C62" i="3"/>
  <c r="Q62" i="6" l="1"/>
  <c r="R62" i="6"/>
  <c r="U62" i="6" s="1"/>
  <c r="V62" i="6" s="1"/>
  <c r="C63" i="3"/>
  <c r="Q63" i="6" l="1"/>
  <c r="R63" i="6"/>
  <c r="U63" i="6" s="1"/>
  <c r="V63" i="6" s="1"/>
  <c r="C64" i="3"/>
  <c r="Q64" i="6" l="1"/>
  <c r="R64" i="6"/>
  <c r="U64" i="6" s="1"/>
  <c r="V64" i="6" s="1"/>
  <c r="C65" i="3"/>
  <c r="Q65" i="6" l="1"/>
  <c r="R65" i="6"/>
  <c r="U65" i="6" s="1"/>
  <c r="V65" i="6" s="1"/>
  <c r="C66" i="3"/>
  <c r="Q66" i="6" l="1"/>
  <c r="R66" i="6"/>
  <c r="U66" i="6" s="1"/>
  <c r="V66" i="6" s="1"/>
  <c r="C67" i="3"/>
  <c r="Q67" i="6" l="1"/>
  <c r="R67" i="6"/>
  <c r="U67" i="6" s="1"/>
  <c r="V67" i="6" s="1"/>
  <c r="C68" i="3"/>
  <c r="Q68" i="6" l="1"/>
  <c r="R68" i="6"/>
  <c r="U68" i="6" s="1"/>
  <c r="V68" i="6" s="1"/>
  <c r="C69" i="3"/>
  <c r="Q69" i="6" l="1"/>
  <c r="R69" i="6"/>
  <c r="U69" i="6" s="1"/>
  <c r="V69" i="6" s="1"/>
  <c r="C70" i="3"/>
  <c r="Q70" i="6" l="1"/>
  <c r="R70" i="6"/>
  <c r="U70" i="6" s="1"/>
  <c r="V70" i="6" s="1"/>
  <c r="C71" i="3"/>
  <c r="Q71" i="6" l="1"/>
  <c r="R71" i="6"/>
  <c r="U71" i="6" s="1"/>
  <c r="V71" i="6" s="1"/>
  <c r="C72" i="3"/>
  <c r="Q72" i="6" l="1"/>
  <c r="R72" i="6"/>
  <c r="U72" i="6" s="1"/>
  <c r="V72" i="6" s="1"/>
  <c r="C73" i="3"/>
  <c r="Q73" i="6" l="1"/>
  <c r="R73" i="6"/>
  <c r="U73" i="6" s="1"/>
  <c r="V73" i="6" s="1"/>
  <c r="C74" i="3"/>
  <c r="Q74" i="6" l="1"/>
  <c r="R74" i="6"/>
  <c r="U74" i="6" s="1"/>
  <c r="V74" i="6" s="1"/>
  <c r="C75" i="3"/>
  <c r="Q75" i="6" l="1"/>
  <c r="R75" i="6"/>
  <c r="U75" i="6" s="1"/>
  <c r="V75" i="6" s="1"/>
  <c r="C76" i="3"/>
  <c r="Q76" i="6" l="1"/>
  <c r="R76" i="6"/>
  <c r="U76" i="6" s="1"/>
  <c r="V76" i="6" s="1"/>
  <c r="C77" i="3"/>
  <c r="Q77" i="6" l="1"/>
  <c r="R77" i="6"/>
  <c r="U77" i="6" s="1"/>
  <c r="V77" i="6" s="1"/>
  <c r="C78" i="3"/>
  <c r="Q78" i="6" l="1"/>
  <c r="R78" i="6"/>
  <c r="U78" i="6" s="1"/>
  <c r="V78" i="6" s="1"/>
  <c r="C79" i="3"/>
  <c r="Q79" i="6" l="1"/>
  <c r="R79" i="6"/>
  <c r="U79" i="6" s="1"/>
  <c r="V79" i="6" s="1"/>
  <c r="C80" i="3"/>
  <c r="Q80" i="6" l="1"/>
  <c r="R80" i="6"/>
  <c r="U80" i="6" s="1"/>
  <c r="V80" i="6" s="1"/>
  <c r="C81" i="3"/>
  <c r="Q81" i="6" l="1"/>
  <c r="R81" i="6"/>
  <c r="U81" i="6" s="1"/>
  <c r="V81" i="6" s="1"/>
  <c r="C82" i="3"/>
  <c r="Q82" i="6" l="1"/>
  <c r="R82" i="6"/>
  <c r="U82" i="6" s="1"/>
  <c r="V82" i="6" s="1"/>
  <c r="C83" i="3"/>
  <c r="Q83" i="6" l="1"/>
  <c r="R83" i="6"/>
  <c r="U83" i="6" s="1"/>
  <c r="V83" i="6" s="1"/>
  <c r="C84" i="3"/>
  <c r="Q84" i="6" l="1"/>
  <c r="R84" i="6"/>
  <c r="U84" i="6" s="1"/>
  <c r="V84" i="6" s="1"/>
  <c r="C85" i="3"/>
  <c r="Q85" i="6" l="1"/>
  <c r="R85" i="6"/>
  <c r="U85" i="6" s="1"/>
  <c r="V85" i="6" s="1"/>
  <c r="C86" i="3"/>
  <c r="Q86" i="6" l="1"/>
  <c r="R86" i="6"/>
  <c r="U86" i="6" s="1"/>
  <c r="V86" i="6" s="1"/>
  <c r="C87" i="3"/>
  <c r="Q87" i="6" l="1"/>
  <c r="R87" i="6"/>
  <c r="U87" i="6" s="1"/>
  <c r="V87" i="6" s="1"/>
  <c r="C88" i="3"/>
  <c r="Q88" i="6" l="1"/>
  <c r="R88" i="6"/>
  <c r="U88" i="6" s="1"/>
  <c r="V88" i="6" s="1"/>
  <c r="C89" i="3"/>
  <c r="Q89" i="6" l="1"/>
  <c r="R89" i="6"/>
  <c r="U89" i="6" s="1"/>
  <c r="V89" i="6" s="1"/>
  <c r="C90" i="3"/>
  <c r="Q90" i="6" l="1"/>
  <c r="R90" i="6"/>
  <c r="U90" i="6" s="1"/>
  <c r="V90" i="6" s="1"/>
  <c r="C91" i="3"/>
  <c r="Q91" i="6" l="1"/>
  <c r="R91" i="6"/>
  <c r="U91" i="6" s="1"/>
  <c r="V91" i="6" s="1"/>
  <c r="C92" i="3"/>
  <c r="Q92" i="6" l="1"/>
  <c r="R92" i="6"/>
  <c r="U92" i="6" s="1"/>
  <c r="V92" i="6" s="1"/>
  <c r="C93" i="3"/>
  <c r="Q93" i="6" l="1"/>
  <c r="R93" i="6"/>
  <c r="U93" i="6" s="1"/>
  <c r="V93" i="6" s="1"/>
  <c r="C94" i="3"/>
  <c r="Q94" i="6" l="1"/>
  <c r="R94" i="6"/>
  <c r="U94" i="6" s="1"/>
  <c r="V94" i="6" s="1"/>
  <c r="C95" i="3"/>
  <c r="Q95" i="6" l="1"/>
  <c r="R95" i="6"/>
  <c r="U95" i="6" s="1"/>
  <c r="V95" i="6" s="1"/>
  <c r="C96" i="3"/>
  <c r="Q96" i="6" l="1"/>
  <c r="R96" i="6"/>
  <c r="U96" i="6" s="1"/>
  <c r="V96" i="6" s="1"/>
  <c r="C97" i="3"/>
  <c r="Q97" i="6" l="1"/>
  <c r="R97" i="6"/>
  <c r="U97" i="6" s="1"/>
  <c r="V97" i="6" s="1"/>
  <c r="C98" i="3"/>
  <c r="Q98" i="6" l="1"/>
  <c r="R98" i="6"/>
  <c r="U98" i="6" s="1"/>
  <c r="V98" i="6" s="1"/>
  <c r="C99" i="3"/>
  <c r="Q99" i="6" l="1"/>
  <c r="R99" i="6"/>
  <c r="U99" i="6" s="1"/>
  <c r="V99" i="6" s="1"/>
  <c r="C100" i="3"/>
  <c r="Q100" i="6" l="1"/>
  <c r="R100" i="6"/>
  <c r="U100" i="6" s="1"/>
  <c r="V100" i="6" s="1"/>
  <c r="C101" i="3"/>
  <c r="Q101" i="6" l="1"/>
  <c r="R101" i="6"/>
  <c r="U101" i="6" s="1"/>
  <c r="V101" i="6" s="1"/>
  <c r="C102" i="3"/>
  <c r="R102" i="6" l="1"/>
  <c r="U102" i="6" s="1"/>
  <c r="V102" i="6" s="1"/>
  <c r="Q102" i="6"/>
  <c r="C103" i="3"/>
  <c r="R103" i="6" l="1"/>
  <c r="U103" i="6" s="1"/>
  <c r="V103" i="6" s="1"/>
  <c r="Q103" i="6"/>
  <c r="C104" i="3"/>
  <c r="R104" i="6" l="1"/>
  <c r="U104" i="6" s="1"/>
  <c r="V104" i="6" s="1"/>
  <c r="Q104" i="6"/>
  <c r="C105" i="3"/>
  <c r="R105" i="6" l="1"/>
  <c r="U105" i="6" s="1"/>
  <c r="V105" i="6" s="1"/>
  <c r="Q105" i="6"/>
  <c r="C106" i="3"/>
  <c r="R106" i="6" l="1"/>
  <c r="U106" i="6" s="1"/>
  <c r="V106" i="6" s="1"/>
  <c r="Q106" i="6"/>
  <c r="C107" i="3"/>
  <c r="R107" i="6" l="1"/>
  <c r="U107" i="6" s="1"/>
  <c r="V107" i="6" s="1"/>
  <c r="Q107" i="6"/>
  <c r="C108" i="3"/>
  <c r="R108" i="6" l="1"/>
  <c r="U108" i="6" s="1"/>
  <c r="V108" i="6" s="1"/>
  <c r="Q108" i="6"/>
  <c r="C109" i="3"/>
  <c r="R109" i="6" l="1"/>
  <c r="U109" i="6" s="1"/>
  <c r="V109" i="6" s="1"/>
  <c r="Q109" i="6"/>
  <c r="C110" i="3"/>
  <c r="R110" i="6" l="1"/>
  <c r="U110" i="6" s="1"/>
  <c r="V110" i="6" s="1"/>
  <c r="Q110" i="6"/>
  <c r="C111" i="3"/>
  <c r="R111" i="6" l="1"/>
  <c r="U111" i="6" s="1"/>
  <c r="V111" i="6" s="1"/>
  <c r="Q111" i="6"/>
  <c r="C112" i="3"/>
  <c r="R112" i="6" l="1"/>
  <c r="U112" i="6" s="1"/>
  <c r="V112" i="6" s="1"/>
  <c r="Q112" i="6"/>
  <c r="C113" i="3"/>
  <c r="R113" i="6" l="1"/>
  <c r="U113" i="6" s="1"/>
  <c r="V113" i="6" s="1"/>
  <c r="Q113" i="6"/>
  <c r="C114" i="3"/>
  <c r="R114" i="6" l="1"/>
  <c r="U114" i="6" s="1"/>
  <c r="V114" i="6" s="1"/>
  <c r="Q114" i="6"/>
  <c r="C115" i="3"/>
  <c r="R115" i="6" l="1"/>
  <c r="U115" i="6" s="1"/>
  <c r="V115" i="6" s="1"/>
  <c r="Q115" i="6"/>
  <c r="C116" i="3"/>
  <c r="R116" i="6" l="1"/>
  <c r="U116" i="6" s="1"/>
  <c r="V116" i="6" s="1"/>
  <c r="Q116" i="6"/>
  <c r="C117" i="3"/>
  <c r="R117" i="6" l="1"/>
  <c r="U117" i="6" s="1"/>
  <c r="V117" i="6" s="1"/>
  <c r="Q117" i="6"/>
  <c r="C118" i="3"/>
  <c r="R118" i="6" l="1"/>
  <c r="U118" i="6" s="1"/>
  <c r="V118" i="6" s="1"/>
  <c r="Q118" i="6"/>
  <c r="C119" i="3"/>
  <c r="R119" i="6" l="1"/>
  <c r="U119" i="6" s="1"/>
  <c r="V119" i="6" s="1"/>
  <c r="Q119" i="6"/>
  <c r="C120" i="3"/>
  <c r="C121" i="3" l="1"/>
  <c r="R120" i="6"/>
  <c r="U120" i="6" s="1"/>
  <c r="V120" i="6" s="1"/>
  <c r="Q120" i="6"/>
  <c r="C122" i="3" l="1"/>
  <c r="R121" i="6"/>
  <c r="U121" i="6" s="1"/>
  <c r="V121" i="6" s="1"/>
  <c r="Q121" i="6"/>
  <c r="C123" i="3" l="1"/>
  <c r="R122" i="6"/>
  <c r="U122" i="6" s="1"/>
  <c r="V122" i="6" s="1"/>
  <c r="Q122" i="6"/>
  <c r="C124" i="3" l="1"/>
  <c r="R123" i="6"/>
  <c r="U123" i="6" s="1"/>
  <c r="V123" i="6" s="1"/>
  <c r="Q123" i="6"/>
  <c r="C125" i="3" l="1"/>
  <c r="R124" i="6"/>
  <c r="U124" i="6" s="1"/>
  <c r="V124" i="6" s="1"/>
  <c r="Q124" i="6"/>
  <c r="C126" i="3" l="1"/>
  <c r="R125" i="6"/>
  <c r="U125" i="6" s="1"/>
  <c r="V125" i="6" s="1"/>
  <c r="Q125" i="6"/>
  <c r="C127" i="3" l="1"/>
  <c r="R126" i="6"/>
  <c r="U126" i="6" s="1"/>
  <c r="V126" i="6" s="1"/>
  <c r="Q126" i="6"/>
  <c r="C128" i="3" l="1"/>
  <c r="R127" i="6"/>
  <c r="U127" i="6" s="1"/>
  <c r="V127" i="6" s="1"/>
  <c r="Q127" i="6"/>
  <c r="C129" i="3" l="1"/>
  <c r="R128" i="6"/>
  <c r="U128" i="6" s="1"/>
  <c r="V128" i="6" s="1"/>
  <c r="Q128" i="6"/>
  <c r="C130" i="3" l="1"/>
  <c r="R129" i="6"/>
  <c r="U129" i="6" s="1"/>
  <c r="V129" i="6" s="1"/>
  <c r="Q129" i="6"/>
  <c r="C131" i="3" l="1"/>
  <c r="R130" i="6"/>
  <c r="U130" i="6" s="1"/>
  <c r="V130" i="6" s="1"/>
  <c r="Q130" i="6"/>
  <c r="C132" i="3" l="1"/>
  <c r="R131" i="6"/>
  <c r="U131" i="6" s="1"/>
  <c r="V131" i="6" s="1"/>
  <c r="Q131" i="6"/>
  <c r="C133" i="3" l="1"/>
  <c r="R132" i="6"/>
  <c r="U132" i="6" s="1"/>
  <c r="V132" i="6" s="1"/>
  <c r="Q132" i="6"/>
  <c r="R133" i="6" l="1"/>
  <c r="U133" i="6" s="1"/>
  <c r="V133" i="6" s="1"/>
  <c r="Q133" i="6"/>
  <c r="C134" i="3"/>
  <c r="R134" i="6" l="1"/>
  <c r="U134" i="6" s="1"/>
  <c r="V134" i="6" s="1"/>
  <c r="Q134" i="6"/>
  <c r="C135" i="3"/>
  <c r="K34" i="3"/>
  <c r="D136" i="3" l="1"/>
  <c r="C136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R135" i="6"/>
  <c r="U135" i="6" s="1"/>
  <c r="V135" i="6" s="1"/>
  <c r="Q135" i="6"/>
  <c r="D135" i="3"/>
  <c r="R136" i="6" l="1"/>
  <c r="U136" i="6" s="1"/>
  <c r="V136" i="6" s="1"/>
  <c r="P9" i="6" s="1"/>
  <c r="G136" i="6"/>
  <c r="Q136" i="6"/>
  <c r="H30" i="3"/>
  <c r="E136" i="3" s="1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G135" i="6"/>
  <c r="H135" i="6" s="1"/>
  <c r="H133" i="6" l="1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C43" i="6"/>
  <c r="D43" i="6"/>
  <c r="C44" i="6"/>
  <c r="D44" i="6"/>
  <c r="C46" i="6"/>
  <c r="D46" i="6"/>
  <c r="C47" i="6"/>
  <c r="D47" i="6"/>
  <c r="AO22" i="6"/>
  <c r="C48" i="6"/>
  <c r="D48" i="6"/>
  <c r="C50" i="6"/>
  <c r="D50" i="6"/>
  <c r="C51" i="6"/>
  <c r="D51" i="6"/>
  <c r="C52" i="6"/>
  <c r="D52" i="6"/>
  <c r="C54" i="6"/>
  <c r="D54" i="6"/>
  <c r="C55" i="6"/>
  <c r="D55" i="6"/>
  <c r="AO21" i="6"/>
  <c r="C56" i="6"/>
  <c r="D56" i="6"/>
  <c r="C58" i="6"/>
  <c r="D58" i="6"/>
  <c r="C59" i="6"/>
  <c r="D59" i="6"/>
  <c r="C60" i="6"/>
  <c r="D60" i="6"/>
  <c r="C62" i="6"/>
  <c r="D62" i="6"/>
  <c r="C63" i="6"/>
  <c r="D63" i="6"/>
  <c r="C64" i="6"/>
  <c r="D64" i="6"/>
  <c r="AO20" i="6"/>
  <c r="H13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H136" i="6"/>
  <c r="AO27" i="6"/>
  <c r="AP27" i="6" s="1"/>
  <c r="D18" i="6"/>
  <c r="C18" i="6"/>
  <c r="C19" i="6"/>
  <c r="D19" i="6"/>
  <c r="D20" i="6"/>
  <c r="C20" i="6"/>
  <c r="C21" i="6"/>
  <c r="D21" i="6"/>
  <c r="AO26" i="6"/>
  <c r="D22" i="6"/>
  <c r="C22" i="6"/>
  <c r="C23" i="6"/>
  <c r="D23" i="6"/>
  <c r="D24" i="6"/>
  <c r="C24" i="6"/>
  <c r="C25" i="6"/>
  <c r="D25" i="6"/>
  <c r="D26" i="6"/>
  <c r="C26" i="6"/>
  <c r="C27" i="6"/>
  <c r="D27" i="6"/>
  <c r="C28" i="6"/>
  <c r="D28" i="6"/>
  <c r="C29" i="6"/>
  <c r="D29" i="6"/>
  <c r="AO25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AO24" i="6"/>
  <c r="C40" i="6"/>
  <c r="D40" i="6"/>
  <c r="C41" i="6"/>
  <c r="D41" i="6"/>
  <c r="C42" i="6"/>
  <c r="D42" i="6"/>
  <c r="AO23" i="6"/>
  <c r="C45" i="6"/>
  <c r="D45" i="6"/>
  <c r="C49" i="6"/>
  <c r="D49" i="6"/>
  <c r="C53" i="6"/>
  <c r="D53" i="6"/>
  <c r="C57" i="6"/>
  <c r="D57" i="6"/>
  <c r="C61" i="6"/>
  <c r="D61" i="6"/>
  <c r="C65" i="6"/>
  <c r="D65" i="6"/>
  <c r="C69" i="6"/>
  <c r="D69" i="6"/>
  <c r="C73" i="6"/>
  <c r="D73" i="6"/>
  <c r="AO18" i="6"/>
  <c r="C77" i="6"/>
  <c r="D77" i="6"/>
  <c r="C78" i="6"/>
  <c r="D78" i="6"/>
  <c r="C81" i="6"/>
  <c r="D81" i="6"/>
  <c r="AO17" i="6"/>
  <c r="C85" i="6"/>
  <c r="D85" i="6"/>
  <c r="C89" i="6"/>
  <c r="D89" i="6"/>
  <c r="C94" i="6"/>
  <c r="D94" i="6"/>
  <c r="C98" i="6"/>
  <c r="D98" i="6"/>
  <c r="C102" i="6"/>
  <c r="D102" i="6"/>
  <c r="D106" i="6"/>
  <c r="C106" i="6"/>
  <c r="D110" i="6"/>
  <c r="C110" i="6"/>
  <c r="D114" i="6"/>
  <c r="C114" i="6"/>
  <c r="D118" i="6"/>
  <c r="C118" i="6"/>
  <c r="D119" i="6"/>
  <c r="C119" i="6"/>
  <c r="D120" i="6"/>
  <c r="C120" i="6"/>
  <c r="AO11" i="6"/>
  <c r="D121" i="6"/>
  <c r="C121" i="6"/>
  <c r="D123" i="6"/>
  <c r="C123" i="6"/>
  <c r="D124" i="6"/>
  <c r="C124" i="6"/>
  <c r="D125" i="6"/>
  <c r="C125" i="6"/>
  <c r="AO10" i="6"/>
  <c r="D126" i="6"/>
  <c r="C126" i="6"/>
  <c r="D127" i="6"/>
  <c r="C127" i="6"/>
  <c r="D128" i="6"/>
  <c r="C128" i="6"/>
  <c r="D129" i="6"/>
  <c r="C129" i="6"/>
  <c r="D131" i="6"/>
  <c r="C131" i="6"/>
  <c r="D132" i="6"/>
  <c r="C132" i="6"/>
  <c r="D133" i="6"/>
  <c r="C133" i="6"/>
  <c r="AO9" i="6"/>
  <c r="D135" i="6"/>
  <c r="C135" i="6"/>
  <c r="AO8" i="6"/>
  <c r="D136" i="6"/>
  <c r="C136" i="6"/>
  <c r="C66" i="6"/>
  <c r="D66" i="6"/>
  <c r="C67" i="6"/>
  <c r="D67" i="6"/>
  <c r="C68" i="6"/>
  <c r="D68" i="6"/>
  <c r="AO19" i="6"/>
  <c r="C70" i="6"/>
  <c r="D70" i="6"/>
  <c r="C71" i="6"/>
  <c r="D71" i="6"/>
  <c r="C72" i="6"/>
  <c r="D72" i="6"/>
  <c r="C74" i="6"/>
  <c r="D74" i="6"/>
  <c r="C75" i="6"/>
  <c r="D75" i="6"/>
  <c r="C76" i="6"/>
  <c r="D76" i="6"/>
  <c r="C79" i="6"/>
  <c r="D79" i="6"/>
  <c r="C80" i="6"/>
  <c r="D80" i="6"/>
  <c r="C82" i="6"/>
  <c r="D82" i="6"/>
  <c r="C83" i="6"/>
  <c r="D83" i="6"/>
  <c r="C84" i="6"/>
  <c r="D84" i="6"/>
  <c r="C86" i="6"/>
  <c r="D86" i="6"/>
  <c r="C87" i="6"/>
  <c r="D87" i="6"/>
  <c r="C88" i="6"/>
  <c r="D88" i="6"/>
  <c r="C90" i="6"/>
  <c r="D90" i="6"/>
  <c r="C91" i="6"/>
  <c r="D91" i="6"/>
  <c r="AO16" i="6"/>
  <c r="AP16" i="6" s="1"/>
  <c r="C92" i="6"/>
  <c r="D92" i="6"/>
  <c r="C93" i="6"/>
  <c r="D93" i="6"/>
  <c r="C95" i="6"/>
  <c r="D95" i="6"/>
  <c r="AO15" i="6"/>
  <c r="C96" i="6"/>
  <c r="D96" i="6"/>
  <c r="C97" i="6"/>
  <c r="D97" i="6"/>
  <c r="C99" i="6"/>
  <c r="D99" i="6"/>
  <c r="AO14" i="6"/>
  <c r="C100" i="6"/>
  <c r="D100" i="6"/>
  <c r="C101" i="6"/>
  <c r="D101" i="6"/>
  <c r="D103" i="6"/>
  <c r="C103" i="6"/>
  <c r="D104" i="6"/>
  <c r="C104" i="6"/>
  <c r="D105" i="6"/>
  <c r="C105" i="6"/>
  <c r="D107" i="6"/>
  <c r="C107" i="6"/>
  <c r="AO13" i="6"/>
  <c r="D108" i="6"/>
  <c r="C108" i="6"/>
  <c r="D109" i="6"/>
  <c r="C109" i="6"/>
  <c r="D111" i="6"/>
  <c r="C111" i="6"/>
  <c r="D112" i="6"/>
  <c r="C112" i="6"/>
  <c r="D113" i="6"/>
  <c r="C113" i="6"/>
  <c r="D115" i="6"/>
  <c r="C115" i="6"/>
  <c r="D116" i="6"/>
  <c r="C116" i="6"/>
  <c r="D117" i="6"/>
  <c r="C117" i="6"/>
  <c r="AO12" i="6"/>
  <c r="D134" i="6"/>
  <c r="C134" i="6"/>
  <c r="K30" i="3"/>
  <c r="M10" i="3" s="1"/>
  <c r="P10" i="6" s="1"/>
  <c r="K101" i="6" s="1"/>
  <c r="J30" i="3"/>
  <c r="L30" i="3" s="1"/>
  <c r="M11" i="3" s="1"/>
  <c r="P11" i="6" s="1"/>
  <c r="E18" i="3"/>
  <c r="F18" i="3" s="1"/>
  <c r="J18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O4" i="5"/>
  <c r="O4" i="4"/>
  <c r="M9" i="3"/>
  <c r="K37" i="6"/>
  <c r="K111" i="6"/>
  <c r="D122" i="6"/>
  <c r="C122" i="6"/>
  <c r="D130" i="6"/>
  <c r="C130" i="6"/>
  <c r="K23" i="6" l="1"/>
  <c r="K79" i="6"/>
  <c r="K56" i="6"/>
  <c r="K116" i="6"/>
  <c r="K88" i="6"/>
  <c r="K32" i="6"/>
  <c r="K96" i="6"/>
  <c r="K45" i="6"/>
  <c r="K95" i="6"/>
  <c r="K119" i="6"/>
  <c r="K20" i="6"/>
  <c r="K124" i="6"/>
  <c r="K64" i="6"/>
  <c r="K132" i="6"/>
  <c r="K127" i="6"/>
  <c r="K40" i="6"/>
  <c r="K72" i="6"/>
  <c r="K53" i="6"/>
  <c r="K108" i="6"/>
  <c r="K103" i="6"/>
  <c r="K135" i="6"/>
  <c r="K48" i="6"/>
  <c r="K80" i="6"/>
  <c r="K29" i="6"/>
  <c r="K61" i="6"/>
  <c r="K69" i="6"/>
  <c r="K126" i="6"/>
  <c r="K121" i="6"/>
  <c r="K27" i="6"/>
  <c r="K34" i="6"/>
  <c r="K42" i="6"/>
  <c r="K50" i="6"/>
  <c r="K58" i="6"/>
  <c r="K66" i="6"/>
  <c r="K74" i="6"/>
  <c r="K82" i="6"/>
  <c r="K90" i="6"/>
  <c r="K98" i="6"/>
  <c r="K24" i="6"/>
  <c r="K31" i="6"/>
  <c r="K39" i="6"/>
  <c r="K47" i="6"/>
  <c r="K55" i="6"/>
  <c r="K63" i="6"/>
  <c r="K71" i="6"/>
  <c r="K83" i="6"/>
  <c r="K99" i="6"/>
  <c r="K110" i="6"/>
  <c r="K105" i="6"/>
  <c r="K129" i="6"/>
  <c r="K112" i="6"/>
  <c r="K136" i="6"/>
  <c r="K115" i="6"/>
  <c r="K131" i="6"/>
  <c r="K26" i="6"/>
  <c r="K28" i="6"/>
  <c r="K36" i="6"/>
  <c r="K44" i="6"/>
  <c r="K52" i="6"/>
  <c r="K60" i="6"/>
  <c r="K68" i="6"/>
  <c r="K76" i="6"/>
  <c r="K84" i="6"/>
  <c r="K92" i="6"/>
  <c r="K100" i="6"/>
  <c r="K21" i="6"/>
  <c r="K33" i="6"/>
  <c r="K41" i="6"/>
  <c r="K49" i="6"/>
  <c r="K57" i="6"/>
  <c r="K65" i="6"/>
  <c r="K73" i="6"/>
  <c r="K87" i="6"/>
  <c r="K118" i="6"/>
  <c r="K134" i="6"/>
  <c r="K113" i="6"/>
  <c r="K22" i="6"/>
  <c r="K104" i="6"/>
  <c r="K120" i="6"/>
  <c r="K128" i="6"/>
  <c r="K107" i="6"/>
  <c r="K123" i="6"/>
  <c r="K106" i="6"/>
  <c r="K114" i="6"/>
  <c r="K122" i="6"/>
  <c r="K130" i="6"/>
  <c r="K18" i="6"/>
  <c r="K109" i="6"/>
  <c r="K117" i="6"/>
  <c r="K125" i="6"/>
  <c r="K133" i="6"/>
  <c r="K19" i="6"/>
  <c r="K30" i="6"/>
  <c r="K38" i="6"/>
  <c r="K46" i="6"/>
  <c r="K54" i="6"/>
  <c r="K62" i="6"/>
  <c r="K70" i="6"/>
  <c r="K78" i="6"/>
  <c r="K86" i="6"/>
  <c r="K94" i="6"/>
  <c r="K102" i="6"/>
  <c r="K25" i="6"/>
  <c r="K35" i="6"/>
  <c r="K43" i="6"/>
  <c r="K51" i="6"/>
  <c r="K59" i="6"/>
  <c r="K67" i="6"/>
  <c r="K75" i="6"/>
  <c r="K91" i="6"/>
  <c r="AP19" i="6"/>
  <c r="AP24" i="6"/>
  <c r="AP21" i="6"/>
  <c r="K77" i="6"/>
  <c r="K81" i="6"/>
  <c r="K85" i="6"/>
  <c r="K89" i="6"/>
  <c r="K93" i="6"/>
  <c r="K97" i="6"/>
  <c r="AP26" i="6"/>
  <c r="S130" i="6"/>
  <c r="W130" i="6" s="1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AP13" i="6"/>
  <c r="AP15" i="6"/>
  <c r="AP9" i="6"/>
  <c r="AP10" i="6"/>
  <c r="AP17" i="6"/>
  <c r="AP23" i="6"/>
  <c r="AP25" i="6"/>
  <c r="AP20" i="6"/>
  <c r="F135" i="3"/>
  <c r="J135" i="6" s="1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F19" i="3"/>
  <c r="J19" i="6" s="1"/>
  <c r="O6" i="5"/>
  <c r="O6" i="4"/>
  <c r="AP12" i="6"/>
  <c r="S117" i="6"/>
  <c r="W117" i="6" s="1"/>
  <c r="S116" i="6"/>
  <c r="W116" i="6" s="1"/>
  <c r="S115" i="6"/>
  <c r="W115" i="6" s="1"/>
  <c r="S113" i="6"/>
  <c r="W113" i="6" s="1"/>
  <c r="S112" i="6"/>
  <c r="W112" i="6" s="1"/>
  <c r="S111" i="6"/>
  <c r="W111" i="6" s="1"/>
  <c r="S109" i="6"/>
  <c r="W109" i="6" s="1"/>
  <c r="S108" i="6"/>
  <c r="W108" i="6" s="1"/>
  <c r="S101" i="6"/>
  <c r="W101" i="6" s="1"/>
  <c r="S100" i="6"/>
  <c r="W100" i="6" s="1"/>
  <c r="AP14" i="6"/>
  <c r="S95" i="6"/>
  <c r="W95" i="6" s="1"/>
  <c r="S93" i="6"/>
  <c r="W93" i="6" s="1"/>
  <c r="S92" i="6"/>
  <c r="W92" i="6" s="1"/>
  <c r="S68" i="6"/>
  <c r="W68" i="6" s="1"/>
  <c r="S67" i="6"/>
  <c r="W67" i="6" s="1"/>
  <c r="S66" i="6"/>
  <c r="W66" i="6" s="1"/>
  <c r="AP8" i="6"/>
  <c r="AP7" i="6"/>
  <c r="S135" i="6"/>
  <c r="W135" i="6" s="1"/>
  <c r="S125" i="6"/>
  <c r="W125" i="6" s="1"/>
  <c r="S124" i="6"/>
  <c r="W124" i="6" s="1"/>
  <c r="S123" i="6"/>
  <c r="W123" i="6" s="1"/>
  <c r="S121" i="6"/>
  <c r="W121" i="6" s="1"/>
  <c r="S102" i="6"/>
  <c r="W102" i="6" s="1"/>
  <c r="S98" i="6"/>
  <c r="W98" i="6" s="1"/>
  <c r="S94" i="6"/>
  <c r="W94" i="6" s="1"/>
  <c r="S89" i="6"/>
  <c r="W89" i="6" s="1"/>
  <c r="S85" i="6"/>
  <c r="W85" i="6" s="1"/>
  <c r="S73" i="6"/>
  <c r="W73" i="6" s="1"/>
  <c r="S69" i="6"/>
  <c r="W69" i="6" s="1"/>
  <c r="S65" i="6"/>
  <c r="W65" i="6" s="1"/>
  <c r="S61" i="6"/>
  <c r="W61" i="6" s="1"/>
  <c r="S57" i="6"/>
  <c r="W57" i="6" s="1"/>
  <c r="S53" i="6"/>
  <c r="W53" i="6" s="1"/>
  <c r="S49" i="6"/>
  <c r="W49" i="6" s="1"/>
  <c r="S45" i="6"/>
  <c r="W45" i="6" s="1"/>
  <c r="S39" i="6"/>
  <c r="W39" i="6" s="1"/>
  <c r="S38" i="6"/>
  <c r="W38" i="6" s="1"/>
  <c r="S37" i="6"/>
  <c r="W37" i="6" s="1"/>
  <c r="S36" i="6"/>
  <c r="W36" i="6" s="1"/>
  <c r="S35" i="6"/>
  <c r="W35" i="6" s="1"/>
  <c r="S34" i="6"/>
  <c r="W34" i="6" s="1"/>
  <c r="S33" i="6"/>
  <c r="W33" i="6" s="1"/>
  <c r="S32" i="6"/>
  <c r="W32" i="6" s="1"/>
  <c r="S31" i="6"/>
  <c r="W31" i="6" s="1"/>
  <c r="S30" i="6"/>
  <c r="W30" i="6" s="1"/>
  <c r="S26" i="6"/>
  <c r="W26" i="6" s="1"/>
  <c r="S24" i="6"/>
  <c r="W24" i="6" s="1"/>
  <c r="S22" i="6"/>
  <c r="W22" i="6" s="1"/>
  <c r="S21" i="6"/>
  <c r="W21" i="6" s="1"/>
  <c r="S19" i="6"/>
  <c r="W19" i="6" s="1"/>
  <c r="S55" i="6"/>
  <c r="W55" i="6" s="1"/>
  <c r="S54" i="6"/>
  <c r="W54" i="6" s="1"/>
  <c r="S52" i="6"/>
  <c r="W52" i="6" s="1"/>
  <c r="S51" i="6"/>
  <c r="W51" i="6" s="1"/>
  <c r="S50" i="6"/>
  <c r="W50" i="6" s="1"/>
  <c r="S48" i="6"/>
  <c r="W48" i="6" s="1"/>
  <c r="AP22" i="6"/>
  <c r="S122" i="6"/>
  <c r="W122" i="6" s="1"/>
  <c r="O5" i="5"/>
  <c r="O5" i="4"/>
  <c r="S134" i="6"/>
  <c r="W134" i="6" s="1"/>
  <c r="S107" i="6"/>
  <c r="W107" i="6" s="1"/>
  <c r="S105" i="6"/>
  <c r="W105" i="6" s="1"/>
  <c r="S104" i="6"/>
  <c r="W104" i="6" s="1"/>
  <c r="S103" i="6"/>
  <c r="W103" i="6" s="1"/>
  <c r="S99" i="6"/>
  <c r="W99" i="6" s="1"/>
  <c r="S97" i="6"/>
  <c r="W97" i="6" s="1"/>
  <c r="S96" i="6"/>
  <c r="W96" i="6" s="1"/>
  <c r="S91" i="6"/>
  <c r="W91" i="6" s="1"/>
  <c r="S90" i="6"/>
  <c r="W90" i="6" s="1"/>
  <c r="S88" i="6"/>
  <c r="W88" i="6" s="1"/>
  <c r="S87" i="6"/>
  <c r="W87" i="6" s="1"/>
  <c r="S86" i="6"/>
  <c r="W86" i="6" s="1"/>
  <c r="S84" i="6"/>
  <c r="W84" i="6" s="1"/>
  <c r="S83" i="6"/>
  <c r="W83" i="6" s="1"/>
  <c r="S82" i="6"/>
  <c r="W82" i="6" s="1"/>
  <c r="S80" i="6"/>
  <c r="W80" i="6" s="1"/>
  <c r="S79" i="6"/>
  <c r="W79" i="6" s="1"/>
  <c r="S76" i="6"/>
  <c r="W76" i="6" s="1"/>
  <c r="S75" i="6"/>
  <c r="W75" i="6" s="1"/>
  <c r="S74" i="6"/>
  <c r="W74" i="6" s="1"/>
  <c r="S72" i="6"/>
  <c r="W72" i="6" s="1"/>
  <c r="S71" i="6"/>
  <c r="W71" i="6" s="1"/>
  <c r="S70" i="6"/>
  <c r="W70" i="6" s="1"/>
  <c r="S136" i="6"/>
  <c r="W136" i="6" s="1"/>
  <c r="S133" i="6"/>
  <c r="W133" i="6" s="1"/>
  <c r="S132" i="6"/>
  <c r="W132" i="6" s="1"/>
  <c r="S131" i="6"/>
  <c r="W131" i="6" s="1"/>
  <c r="S129" i="6"/>
  <c r="W129" i="6" s="1"/>
  <c r="S128" i="6"/>
  <c r="W128" i="6" s="1"/>
  <c r="S127" i="6"/>
  <c r="W127" i="6" s="1"/>
  <c r="S126" i="6"/>
  <c r="W126" i="6" s="1"/>
  <c r="AP11" i="6"/>
  <c r="S120" i="6"/>
  <c r="W120" i="6" s="1"/>
  <c r="S119" i="6"/>
  <c r="W119" i="6" s="1"/>
  <c r="S118" i="6"/>
  <c r="W118" i="6" s="1"/>
  <c r="S114" i="6"/>
  <c r="W114" i="6" s="1"/>
  <c r="S110" i="6"/>
  <c r="W110" i="6" s="1"/>
  <c r="S106" i="6"/>
  <c r="W106" i="6" s="1"/>
  <c r="AC17" i="6"/>
  <c r="S81" i="6"/>
  <c r="W81" i="6" s="1"/>
  <c r="S78" i="6"/>
  <c r="W78" i="6" s="1"/>
  <c r="S77" i="6"/>
  <c r="W77" i="6" s="1"/>
  <c r="AP18" i="6"/>
  <c r="S42" i="6"/>
  <c r="W42" i="6" s="1"/>
  <c r="S41" i="6"/>
  <c r="W41" i="6" s="1"/>
  <c r="S40" i="6"/>
  <c r="W40" i="6" s="1"/>
  <c r="S29" i="6"/>
  <c r="W29" i="6" s="1"/>
  <c r="S28" i="6"/>
  <c r="W28" i="6" s="1"/>
  <c r="S27" i="6"/>
  <c r="W27" i="6" s="1"/>
  <c r="S25" i="6"/>
  <c r="W25" i="6" s="1"/>
  <c r="S23" i="6"/>
  <c r="W23" i="6" s="1"/>
  <c r="S20" i="6"/>
  <c r="W20" i="6" s="1"/>
  <c r="S18" i="6"/>
  <c r="W18" i="6" s="1"/>
  <c r="X18" i="6" s="1"/>
  <c r="S64" i="6"/>
  <c r="W64" i="6" s="1"/>
  <c r="S63" i="6"/>
  <c r="W63" i="6" s="1"/>
  <c r="S62" i="6"/>
  <c r="W62" i="6" s="1"/>
  <c r="S60" i="6"/>
  <c r="W60" i="6" s="1"/>
  <c r="S59" i="6"/>
  <c r="W59" i="6" s="1"/>
  <c r="S58" i="6"/>
  <c r="W58" i="6" s="1"/>
  <c r="S56" i="6"/>
  <c r="W56" i="6" s="1"/>
  <c r="S47" i="6"/>
  <c r="W47" i="6" s="1"/>
  <c r="S46" i="6"/>
  <c r="W46" i="6" s="1"/>
  <c r="S44" i="6"/>
  <c r="W44" i="6" s="1"/>
  <c r="S43" i="6"/>
  <c r="W43" i="6" s="1"/>
  <c r="F136" i="3"/>
  <c r="J136" i="6" s="1"/>
  <c r="X19" i="6" l="1"/>
  <c r="X20" i="6" l="1"/>
  <c r="X21" i="6" l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6" i="6" l="1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K3" i="4" l="1"/>
  <c r="I8" i="3"/>
  <c r="K3" i="5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<sst xmlns="http://schemas.openxmlformats.org/spreadsheetml/2006/main" count="170" uniqueCount="97">
  <si>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</si>
  <si>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</si>
  <si>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</si>
  <si>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</si>
  <si>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</si>
  <si>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</si>
  <si>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</si>
  <si>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</si>
  <si>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</si>
  <si>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</si>
  <si>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</si>
  <si>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</si>
  <si>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</si>
  <si>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</si>
  <si>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</si>
  <si>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</si>
  <si>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</si>
  <si>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</si>
  <si>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</si>
  <si>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</si>
  <si>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</si>
  <si>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</si>
  <si>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</si>
  <si>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</si>
  <si>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</si>
  <si>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</si>
  <si>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</si>
  <si>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</si>
  <si>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</si>
  <si>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</si>
  <si>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</si>
  <si>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</si>
  <si>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</si>
  <si>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</si>
  <si>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</si>
  <si>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</si>
  <si>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</si>
  <si>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</si>
  <si>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</si>
  <si>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</si>
  <si>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</si>
  <si>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</si>
  <si>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</si>
  <si>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</si>
  <si>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</si>
  <si>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</si>
  <si>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</si>
  <si>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</si>
  <si>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</si>
  <si>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</si>
  <si>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</si>
  <si>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</si>
  <si>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</si>
  <si>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8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</si>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</sst>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2">
    <xf numFmtId="0" fontId="0" fillId="0" borderId="0" xfId="0"/>
    <xf numFmtId="166" fontId="0" fillId="0" borderId="1" xfId="3" applyNumberFormat="1" applyFont="1" applyBorder="1" applyAlignment="1" applyProtection="1">
      <alignment horizontal="center"/>
    </xf>
    <xf numFmtId="2" fontId="0" fillId="0" borderId="2" xfId="3" applyNumberFormat="1" applyFont="1" applyBorder="1" applyAlignment="1" applyProtection="1">
      <alignment horizontal="center"/>
    </xf>
    <xf numFmtId="0" fontId="0" fillId="0" borderId="4" xfId="0" applyFont="1" applyBorder="1"/>
    <xf numFmtId="0" fontId="0" fillId="0" borderId="0" xfId="3" applyFont="1" applyBorder="1" applyAlignment="1" applyProtection="1">
      <alignment horizontal="centerContinuous" vertical="center"/>
    </xf>
    <xf numFmtId="169" fontId="0" fillId="0" borderId="0" xfId="3" applyNumberFormat="1" applyFont="1" applyBorder="1" applyAlignment="1" applyProtection="1">
      <alignment horizontal="center"/>
    </xf>
    <xf numFmtId="191" fontId="0" fillId="0" borderId="0" xfId="2" applyNumberFormat="1" applyFont="1" applyFill="1"/>
    <xf numFmtId="192" fontId="0" fillId="0" borderId="7" xfId="3" applyNumberFormat="1" applyFont="1" applyBorder="1" applyAlignment="1" applyProtection="1">
      <alignment horizontal="centerContinuous"/>
    </xf>
    <xf numFmtId="191" fontId="0" fillId="0" borderId="0" xfId="0" applyNumberFormat="1" applyAlignment="1">
      <alignment horizontal="left"/>
    </xf>
    <xf numFmtId="174" fontId="0" fillId="0" borderId="0" xfId="3" applyNumberFormat="1" applyFont="1" applyBorder="1" applyAlignment="1" applyProtection="1">
      <alignment horizontal="center"/>
    </xf>
    <xf numFmtId="0" fontId="0" fillId="0" borderId="8" xfId="3" applyFont="1" applyBorder="1"/>
    <xf numFmtId="0" fontId="0" fillId="0" borderId="0" xfId="0" applyBorder="1" applyAlignment="1">
      <alignment horizontal="center"/>
    </xf>
    <xf numFmtId="0" fontId="0" fillId="0" borderId="9" xfId="3" applyFont="1" applyBorder="1"/>
    <xf numFmtId="0" fontId="0" fillId="0" borderId="0" xfId="3" applyFont="1" applyBorder="1"/>
    <xf numFmtId="178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169" fontId="2" fillId="0" borderId="0" xfId="3" applyNumberFormat="1" applyFont="1" applyBorder="1" applyProtection="1">
      <protection locked="0"/>
    </xf>
    <xf numFmtId="0" fontId="0" fillId="0" borderId="0" xfId="0" applyFont="1" applyAlignment="1">
      <alignment horizontal="center"/>
    </xf>
    <xf numFmtId="166" fontId="0" fillId="0" borderId="0" xfId="3" applyNumberFormat="1" applyFont="1" applyBorder="1" applyAlignment="1" applyProtection="1">
      <alignment horizontal="center"/>
    </xf>
    <xf numFmtId="0" fontId="0" fillId="0" borderId="12" xfId="3" applyFont="1" applyBorder="1" applyAlignment="1" applyProtection="1">
      <alignment horizontal="centerContinuous" vertical="center"/>
    </xf>
    <xf numFmtId="169" fontId="2" fillId="0" borderId="0" xfId="0" applyNumberFormat="1" applyFont="1"/>
    <xf numFmtId="0" fontId="0" fillId="0" borderId="3" xfId="3" applyFont="1" applyBorder="1" applyAlignment="1" applyProtection="1">
      <alignment horizontal="centerContinuous" vertical="center"/>
    </xf>
    <xf numFmtId="0" fontId="0" fillId="0" borderId="0" xfId="3" applyNumberFormat="1" applyFont="1" applyBorder="1" applyProtection="1"/>
    <xf numFmtId="0" fontId="0" fillId="0" borderId="0" xfId="0" applyFill="1" applyBorder="1" applyAlignment="1"/>
    <xf numFmtId="169" fontId="0" fillId="0" borderId="0" xfId="0" applyNumberFormat="1" applyFont="1"/>
    <xf numFmtId="169" fontId="2" fillId="0" borderId="0" xfId="3" applyNumberFormat="1" applyFont="1" applyFill="1" applyBorder="1" applyProtection="1">
      <protection locked="0"/>
    </xf>
    <xf numFmtId="0" fontId="0" fillId="0" borderId="9" xfId="3" applyFont="1" applyBorder="1" applyProtection="1"/>
    <xf numFmtId="0" fontId="0" fillId="0" borderId="0" xfId="3" applyFont="1" applyBorder="1" applyProtection="1"/>
    <xf numFmtId="189" fontId="0" fillId="0" borderId="0" xfId="0" applyNumberFormat="1" applyFont="1" applyAlignment="1">
      <alignment horizontal="right"/>
    </xf>
    <xf numFmtId="0" fontId="0" fillId="0" borderId="0" xfId="3" applyNumberFormat="1" applyFont="1" applyAlignment="1" applyProtection="1">
      <alignment horizontal="left"/>
    </xf>
    <xf numFmtId="0" fontId="0" fillId="0" borderId="4" xfId="0" applyBorder="1" applyAlignment="1">
      <alignment horizontal="center"/>
    </xf>
    <xf numFmtId="192" fontId="0" fillId="0" borderId="0" xfId="3" applyNumberFormat="1" applyFont="1" applyBorder="1" applyAlignment="1" applyProtection="1">
      <alignment horizontal="centerContinuous"/>
    </xf>
    <xf numFmtId="177" fontId="0" fillId="0" borderId="0" xfId="3" applyNumberFormat="1" applyFont="1" applyBorder="1" applyAlignment="1" applyProtection="1">
      <alignment horizontal="center"/>
    </xf>
    <xf numFmtId="0" fontId="0" fillId="0" borderId="4" xfId="3" applyFont="1" applyBorder="1" applyAlignment="1" applyProtection="1">
      <alignment horizontal="center" vertical="center"/>
    </xf>
    <xf numFmtId="0" fontId="4" fillId="0" borderId="0" xfId="3" applyFont="1" applyAlignment="1">
      <alignment horizontal="centerContinuous"/>
    </xf>
    <xf numFmtId="14" fontId="0" fillId="0" borderId="0" xfId="0" applyNumberFormat="1" applyFont="1"/>
    <xf numFmtId="0" fontId="0" fillId="0" borderId="12" xfId="3" applyFont="1" applyBorder="1" applyAlignment="1" applyProtection="1">
      <alignment horizontal="left"/>
    </xf>
    <xf numFmtId="169" fontId="0" fillId="0" borderId="0" xfId="0" applyNumberFormat="1" applyBorder="1" applyAlignment="1">
      <alignment horizontal="center"/>
    </xf>
    <xf numFmtId="0" fontId="3" fillId="0" borderId="0" xfId="3" applyFont="1" applyAlignment="1" applyProtection="1"/>
    <xf numFmtId="172" fontId="0" fillId="0" borderId="0" xfId="3" applyNumberFormat="1" applyFont="1" applyAlignment="1" applyProtection="1">
      <alignment horizontal="center"/>
    </xf>
    <xf numFmtId="169" fontId="0" fillId="0" borderId="0" xfId="3" applyNumberFormat="1" applyFont="1" applyBorder="1"/>
    <xf numFmtId="168" fontId="0" fillId="0" borderId="0" xfId="3" applyNumberFormat="1" applyFont="1" applyProtection="1"/>
    <xf numFmtId="169" fontId="2" fillId="0" borderId="3" xfId="3" applyNumberFormat="1" applyFont="1" applyBorder="1" applyProtection="1">
      <protection locked="0"/>
    </xf>
    <xf numFmtId="175" fontId="0" fillId="0" borderId="0" xfId="3" applyNumberFormat="1" applyFont="1" applyBorder="1" applyAlignment="1" applyProtection="1">
      <alignment horizontal="center"/>
      <protection locked="0"/>
    </xf>
    <xf numFmtId="181" fontId="0" fillId="0" borderId="13" xfId="3" applyNumberFormat="1" applyFont="1" applyBorder="1" applyAlignment="1" applyProtection="1">
      <alignment horizontal="centerContinuous"/>
    </xf>
    <xf numFmtId="166" fontId="0" fillId="0" borderId="3" xfId="3" applyNumberFormat="1" applyFont="1" applyBorder="1" applyAlignment="1" applyProtection="1">
      <alignment horizontal="center"/>
    </xf>
    <xf numFmtId="0" fontId="0" fillId="0" borderId="4" xfId="3" applyFont="1" applyFill="1" applyBorder="1" applyAlignment="1" applyProtection="1">
      <alignment horizontal="center" vertical="center"/>
    </xf>
    <xf numFmtId="2" fontId="0" fillId="0" borderId="0" xfId="0" applyNumberFormat="1" applyAlignment="1">
      <alignment horizontal="center"/>
    </xf>
    <xf numFmtId="192" fontId="0" fillId="0" borderId="0" xfId="3" applyNumberFormat="1" applyFont="1" applyBorder="1" applyAlignment="1" applyProtection="1">
      <alignment horizontal="center"/>
    </xf>
    <xf numFmtId="181" fontId="0" fillId="0" borderId="0" xfId="3" applyNumberFormat="1" applyFont="1" applyAlignment="1" applyProtection="1">
      <alignment horizontal="center"/>
    </xf>
    <xf numFmtId="168" fontId="0" fillId="0" borderId="0" xfId="0" applyNumberFormat="1" applyBorder="1" applyAlignment="1">
      <alignment horizontal="center"/>
    </xf>
    <xf numFmtId="188" fontId="0" fillId="0" borderId="0" xfId="3" applyNumberFormat="1" applyFont="1" applyAlignment="1" applyProtection="1">
      <alignment horizontal="center"/>
    </xf>
    <xf numFmtId="0" fontId="4" fillId="0" borderId="0" xfId="3" applyFont="1" applyAlignment="1" applyProtection="1">
      <alignment horizontal="centerContinuous"/>
    </xf>
    <xf numFmtId="0" fontId="0" fillId="0" borderId="0" xfId="3" applyFont="1" applyAlignment="1" applyProtection="1">
      <alignment horizontal="centerContinuous"/>
    </xf>
    <xf numFmtId="0" fontId="2" fillId="0" borderId="0" xfId="3" applyNumberFormat="1" applyFont="1" applyBorder="1" applyAlignment="1" applyProtection="1">
      <alignment horizontal="center"/>
      <protection locked="0"/>
    </xf>
    <xf numFmtId="1" fontId="0" fillId="0" borderId="0" xfId="3" applyNumberFormat="1" applyFont="1" applyProtection="1"/>
    <xf numFmtId="0" fontId="0" fillId="0" borderId="0" xfId="3" applyFont="1" applyAlignment="1"/>
    <xf numFmtId="187" fontId="0" fillId="0" borderId="0" xfId="3" applyNumberFormat="1" applyFont="1" applyAlignment="1" applyProtection="1">
      <alignment horizontal="center"/>
    </xf>
    <xf numFmtId="175" fontId="0" fillId="0" borderId="3" xfId="3" applyNumberFormat="1" applyFont="1" applyBorder="1" applyAlignment="1" applyProtection="1">
      <alignment horizontal="center"/>
      <protection locked="0"/>
    </xf>
    <xf numFmtId="1" fontId="2" fillId="0" borderId="0" xfId="3" applyNumberFormat="1" applyFont="1" applyBorder="1" applyAlignment="1" applyProtection="1">
      <alignment horizontal="center"/>
      <protection locked="0"/>
    </xf>
    <xf numFmtId="0" fontId="0" fillId="0" borderId="0" xfId="0" applyFill="1" applyBorder="1" applyAlignment="1">
      <alignment vertical="center"/>
    </xf>
    <xf numFmtId="0" fontId="5" fillId="0" borderId="0" xfId="0" applyFont="1" applyFill="1" applyBorder="1" applyAlignment="1">
      <alignment horizontal="center"/>
    </xf>
    <xf numFmtId="0" fontId="0" fillId="0" borderId="0" xfId="3" applyFont="1" applyAlignment="1" applyProtection="1">
      <alignment horizontal="center"/>
    </xf>
    <xf numFmtId="168" fontId="0" fillId="0" borderId="0" xfId="3" applyNumberFormat="1" applyFont="1" applyBorder="1" applyProtection="1"/>
    <xf numFmtId="0" fontId="4" fillId="0" borderId="0" xfId="3" applyFont="1" applyAlignment="1" applyProtection="1">
      <alignment horizontal="center"/>
    </xf>
    <xf numFmtId="173" fontId="0" fillId="0" borderId="0" xfId="3" applyNumberFormat="1" applyFont="1" applyBorder="1" applyAlignment="1" applyProtection="1">
      <alignment horizontal="center"/>
    </xf>
    <xf numFmtId="0" fontId="0" fillId="0" borderId="0" xfId="0" applyFont="1"/>
    <xf numFmtId="169" fontId="0" fillId="0" borderId="0" xfId="0" applyNumberFormat="1" applyFont="1" applyBorder="1" applyAlignment="1">
      <alignment horizontal="center"/>
    </xf>
    <xf numFmtId="194" fontId="0" fillId="0" borderId="0" xfId="3" applyNumberFormat="1" applyFont="1" applyFill="1" applyAlignment="1" applyProtection="1">
      <alignment horizontal="center"/>
    </xf>
    <xf numFmtId="184" fontId="0" fillId="0" borderId="0" xfId="0" applyNumberFormat="1" applyAlignment="1">
      <alignment horizontal="center"/>
    </xf>
    <xf numFmtId="0" fontId="0" fillId="0" borderId="13" xfId="3" applyFont="1" applyBorder="1" applyAlignment="1" applyProtection="1">
      <alignment horizontal="center"/>
    </xf>
    <xf numFmtId="169" fontId="0" fillId="0" borderId="0" xfId="3" applyNumberFormat="1" applyFont="1" applyAlignment="1">
      <alignment horizontal="center"/>
    </xf>
    <xf numFmtId="1" fontId="0" fillId="0" borderId="0" xfId="0" quotePrefix="1" applyNumberFormat="1" applyFont="1" applyAlignment="1">
      <alignment horizontal="right"/>
    </xf>
    <xf numFmtId="170" fontId="0" fillId="0" borderId="0" xfId="0" applyNumberFormat="1" applyBorder="1" applyAlignment="1">
      <alignment horizontal="center"/>
    </xf>
    <xf numFmtId="0" fontId="0" fillId="0" borderId="0" xfId="3" applyFont="1" applyAlignment="1">
      <alignment horizontal="right"/>
    </xf>
    <xf numFmtId="181" fontId="0" fillId="0" borderId="14" xfId="3" applyNumberFormat="1" applyFont="1" applyBorder="1" applyAlignment="1" applyProtection="1">
      <alignment horizontal="centerContinuous"/>
    </xf>
    <xf numFmtId="0" fontId="0" fillId="0" borderId="8" xfId="3" applyNumberFormat="1" applyFont="1" applyBorder="1" applyAlignment="1" applyProtection="1">
      <alignment horizontal="center"/>
    </xf>
    <xf numFmtId="0" fontId="6" fillId="0" borderId="0" xfId="3" applyFont="1" applyProtection="1"/>
    <xf numFmtId="183" fontId="0" fillId="0" borderId="0" xfId="0" applyNumberFormat="1" applyBorder="1" applyAlignment="1">
      <alignment horizontal="center"/>
    </xf>
    <xf numFmtId="1" fontId="2" fillId="0" borderId="3" xfId="3" applyNumberFormat="1" applyFont="1" applyBorder="1" applyAlignment="1" applyProtection="1">
      <alignment horizontal="center"/>
      <protection locked="0"/>
    </xf>
    <xf numFmtId="177" fontId="0" fillId="0" borderId="0" xfId="3" applyNumberFormat="1" applyFont="1" applyBorder="1" applyProtection="1"/>
    <xf numFmtId="0" fontId="0" fillId="0" borderId="5" xfId="3" applyFont="1" applyBorder="1" applyAlignment="1" applyProtection="1">
      <alignment horizontal="centerContinuous" vertical="center"/>
    </xf>
    <xf numFmtId="2" fontId="0" fillId="0" borderId="0" xfId="0" applyNumberFormat="1" applyFont="1" applyAlignment="1"/>
    <xf numFmtId="169" fontId="0" fillId="0" borderId="0" xfId="3" applyNumberFormat="1" applyFont="1" applyAlignment="1" applyProtection="1">
      <alignment horizontal="center"/>
    </xf>
    <xf numFmtId="170" fontId="0" fillId="0" borderId="0" xfId="0" applyNumberFormat="1" applyFill="1" applyBorder="1" applyAlignment="1"/>
    <xf numFmtId="198" fontId="0" fillId="0" borderId="0" xfId="0" quotePrefix="1" applyNumberFormat="1" applyFont="1" applyBorder="1" applyAlignment="1">
      <alignment horizontal="left"/>
    </xf>
    <xf numFmtId="196" fontId="0" fillId="0" borderId="0" xfId="3" applyNumberFormat="1" applyFont="1" applyAlignment="1" applyProtection="1">
      <alignment horizontal="left"/>
    </xf>
    <xf numFmtId="0" fontId="0" fillId="0" borderId="0" xfId="3" applyFont="1" applyAlignment="1" applyProtection="1">
      <alignment horizontal="right"/>
    </xf>
    <xf numFmtId="0" fontId="0" fillId="0" borderId="5" xfId="3" applyFont="1" applyBorder="1"/>
    <xf numFmtId="0" fontId="0" fillId="0" borderId="10" xfId="3" applyFont="1" applyBorder="1" applyAlignment="1" applyProtection="1">
      <alignment horizontal="centerContinuous" vertical="center"/>
    </xf>
    <xf numFmtId="0" fontId="0" fillId="0" borderId="12" xfId="3" applyFont="1" applyBorder="1"/>
    <xf numFmtId="179" fontId="0" fillId="0" borderId="0" xfId="3" applyNumberFormat="1" applyFont="1" applyBorder="1" applyAlignment="1" applyProtection="1">
      <alignment horizontal="center"/>
    </xf>
    <xf numFmtId="0" fontId="0" fillId="0" borderId="0" xfId="3" applyFont="1" applyAlignment="1">
      <alignment horizontal="centerContinuous"/>
    </xf>
    <xf numFmtId="0" fontId="0" fillId="0" borderId="0" xfId="3" applyFont="1" applyAlignment="1" applyProtection="1">
      <alignment horizontal="left"/>
    </xf>
    <xf numFmtId="2" fontId="0" fillId="0" borderId="0" xfId="3" applyNumberFormat="1" applyFont="1" applyBorder="1" applyAlignment="1" applyProtection="1">
      <alignment horizontal="center"/>
    </xf>
    <xf numFmtId="0" fontId="7" fillId="2" borderId="0" xfId="0" applyFont="1" applyFill="1" applyBorder="1" applyAlignment="1">
      <alignment vertical="center"/>
    </xf>
    <xf numFmtId="0" fontId="0" fillId="0" borderId="0" xfId="3" applyFont="1" applyFill="1"/>
    <xf numFmtId="169" fontId="2" fillId="0" borderId="1" xfId="3" applyNumberFormat="1" applyFont="1" applyBorder="1" applyProtection="1">
      <protection locked="0"/>
    </xf>
    <xf numFmtId="2" fontId="0" fillId="0" borderId="0" xfId="0" applyNumberFormat="1" applyFont="1" applyAlignment="1">
      <alignment horizontal="right"/>
    </xf>
    <xf numFmtId="0" fontId="0" fillId="0" borderId="0" xfId="3" applyNumberFormat="1" applyFont="1" applyProtection="1"/>
    <xf numFmtId="0" fontId="0" fillId="0" borderId="14" xfId="3" applyFont="1" applyBorder="1" applyAlignment="1" applyProtection="1">
      <alignment horizontal="center"/>
    </xf>
    <xf numFmtId="0" fontId="0" fillId="0" borderId="0" xfId="0" applyFont="1" applyBorder="1" applyAlignment="1">
      <alignment horizontal="center"/>
    </xf>
    <xf numFmtId="169" fontId="2" fillId="0" borderId="10" xfId="3" applyNumberFormat="1" applyFont="1" applyBorder="1" applyProtection="1">
      <protection locked="0"/>
    </xf>
    <xf numFmtId="0" fontId="0" fillId="0" borderId="0" xfId="3" applyFont="1" applyProtection="1"/>
    <xf numFmtId="0" fontId="0" fillId="0" borderId="12" xfId="3" applyFont="1" applyBorder="1" applyProtection="1"/>
    <xf numFmtId="0" fontId="0" fillId="0" borderId="9" xfId="3" applyFont="1" applyBorder="1" applyAlignment="1" applyProtection="1">
      <alignment horizontal="centerContinuous" vertical="center"/>
    </xf>
    <xf numFmtId="0" fontId="0" fillId="0" borderId="15" xfId="0" applyBorder="1" applyAlignment="1">
      <alignment horizontal="center"/>
    </xf>
    <xf numFmtId="169" fontId="0" fillId="0" borderId="0" xfId="3" applyNumberFormat="1" applyFont="1" applyAlignment="1" applyProtection="1">
      <alignment horizontal="right"/>
    </xf>
    <xf numFmtId="169" fontId="0" fillId="0" borderId="0" xfId="0" applyNumberFormat="1" applyFont="1" applyBorder="1"/>
    <xf numFmtId="169" fontId="0" fillId="0" borderId="0" xfId="0" applyNumberFormat="1" applyAlignment="1">
      <alignment horizontal="center"/>
    </xf>
    <xf numFmtId="176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/>
    <xf numFmtId="0" fontId="0" fillId="0" borderId="0" xfId="3" applyFont="1" applyFill="1" applyProtection="1"/>
    <xf numFmtId="0" fontId="0" fillId="0" borderId="15" xfId="3" applyFont="1" applyBorder="1" applyAlignment="1" applyProtection="1">
      <alignment horizontal="center" vertical="center"/>
    </xf>
    <xf numFmtId="0" fontId="0" fillId="0" borderId="8" xfId="3" applyFont="1" applyBorder="1" applyAlignment="1" applyProtection="1">
      <alignment horizontal="center"/>
      <protection locked="0"/>
    </xf>
    <xf numFmtId="196" fontId="0" fillId="0" borderId="0" xfId="3" applyNumberFormat="1" applyFont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Continuous"/>
    </xf>
    <xf numFmtId="2" fontId="0" fillId="0" borderId="0" xfId="0" applyNumberFormat="1" applyFont="1"/>
    <xf numFmtId="0" fontId="4" fillId="0" borderId="0" xfId="3" applyFont="1" applyBorder="1" applyAlignment="1">
      <alignment horizontal="centerContinuous"/>
    </xf>
    <xf numFmtId="0" fontId="0" fillId="0" borderId="0" xfId="3" applyFont="1" applyBorder="1" applyAlignment="1">
      <alignment horizontal="centerContinuous"/>
    </xf>
    <xf numFmtId="194" fontId="0" fillId="0" borderId="0" xfId="3" applyNumberFormat="1" applyFont="1" applyAlignment="1" applyProtection="1">
      <alignment horizontal="center"/>
    </xf>
    <xf numFmtId="192" fontId="0" fillId="0" borderId="0" xfId="3" applyNumberFormat="1" applyFont="1" applyAlignment="1" applyProtection="1">
      <alignment horizontal="center"/>
    </xf>
    <xf numFmtId="0" fontId="0" fillId="0" borderId="15" xfId="3" applyFont="1" applyFill="1" applyBorder="1" applyAlignment="1" applyProtection="1">
      <alignment horizontal="center" vertical="center"/>
    </xf>
    <xf numFmtId="171" fontId="0" fillId="0" borderId="0" xfId="3" applyNumberFormat="1" applyFont="1" applyAlignment="1" applyProtection="1">
      <alignment horizontal="center"/>
    </xf>
    <xf numFmtId="168" fontId="0" fillId="0" borderId="0" xfId="0" applyNumberFormat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3" applyFont="1" applyBorder="1"/>
    <xf numFmtId="2" fontId="0" fillId="0" borderId="0" xfId="0" applyNumberFormat="1" applyBorder="1" applyAlignment="1">
      <alignment horizontal="center"/>
    </xf>
    <xf numFmtId="0" fontId="0" fillId="0" borderId="8" xfId="3" applyFont="1" applyBorder="1" applyAlignment="1">
      <alignment horizontal="center"/>
    </xf>
    <xf numFmtId="180" fontId="0" fillId="0" borderId="0" xfId="3" applyNumberFormat="1" applyFont="1" applyBorder="1" applyAlignment="1" applyProtection="1">
      <alignment horizontal="center"/>
    </xf>
    <xf numFmtId="197" fontId="0" fillId="0" borderId="0" xfId="3" applyNumberFormat="1" applyFont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>
      <alignment horizontal="center"/>
    </xf>
    <xf numFmtId="186" fontId="0" fillId="0" borderId="0" xfId="3" applyNumberFormat="1" applyFont="1" applyAlignment="1" applyProtection="1">
      <alignment horizontal="center"/>
    </xf>
    <xf numFmtId="169" fontId="0" fillId="0" borderId="2" xfId="3" applyNumberFormat="1" applyFont="1" applyBorder="1" applyAlignment="1" applyProtection="1">
      <alignment horizontal="center"/>
    </xf>
    <xf numFmtId="0" fontId="0" fillId="0" borderId="0" xfId="3" applyFont="1" applyBorder="1" applyAlignment="1" applyProtection="1">
      <alignment horizontal="centerContinuous"/>
    </xf>
    <xf numFmtId="1" fontId="0" fillId="0" borderId="0" xfId="3" applyNumberFormat="1" applyFont="1" applyBorder="1" applyProtection="1"/>
    <xf numFmtId="0" fontId="0" fillId="0" borderId="0" xfId="3" applyFont="1" applyBorder="1" applyAlignment="1"/>
    <xf numFmtId="0" fontId="0" fillId="0" borderId="6" xfId="3" applyFont="1" applyBorder="1" applyProtection="1"/>
    <xf numFmtId="1" fontId="2" fillId="0" borderId="1" xfId="3" applyNumberFormat="1" applyFont="1" applyBorder="1" applyAlignment="1" applyProtection="1">
      <alignment horizontal="center"/>
      <protection locked="0"/>
    </xf>
    <xf numFmtId="0" fontId="0" fillId="0" borderId="0" xfId="3" applyNumberFormat="1" applyFont="1" applyBorder="1" applyAlignment="1" applyProtection="1">
      <alignment horizontal="center"/>
    </xf>
    <xf numFmtId="2" fontId="0" fillId="0" borderId="0" xfId="3" applyNumberFormat="1" applyFont="1" applyAlignment="1" applyProtection="1">
      <alignment horizontal="right"/>
    </xf>
    <xf numFmtId="169" fontId="0" fillId="0" borderId="0" xfId="0" applyNumberFormat="1" applyFont="1" applyAlignment="1">
      <alignment horizontal="center"/>
    </xf>
    <xf numFmtId="0" fontId="0" fillId="0" borderId="2" xfId="3" applyFont="1" applyBorder="1" applyAlignment="1" applyProtection="1">
      <alignment horizontal="center" vertical="center"/>
    </xf>
    <xf numFmtId="0" fontId="0" fillId="2" borderId="0" xfId="0" applyFill="1" applyBorder="1" applyAlignment="1">
      <alignment vertical="center"/>
    </xf>
    <xf numFmtId="0" fontId="0" fillId="0" borderId="0" xfId="3" applyFont="1" applyBorder="1" applyAlignment="1" applyProtection="1">
      <alignment horizontal="center"/>
    </xf>
    <xf numFmtId="0" fontId="0" fillId="0" borderId="14" xfId="3" applyFont="1" applyBorder="1" applyAlignment="1">
      <alignment horizontal="center"/>
    </xf>
    <xf numFmtId="0" fontId="2" fillId="0" borderId="8" xfId="3" applyNumberFormat="1" applyFont="1" applyBorder="1" applyAlignment="1" applyProtection="1">
      <alignment horizontal="center"/>
      <protection locked="0"/>
    </xf>
    <xf numFmtId="170" fontId="0" fillId="0" borderId="0" xfId="3" applyNumberFormat="1" applyFont="1" applyAlignment="1" applyProtection="1">
      <alignment horizontal="right"/>
    </xf>
    <xf numFmtId="0" fontId="0" fillId="0" borderId="0" xfId="0" applyFont="1" applyAlignment="1">
      <alignment horizontal="right"/>
    </xf>
    <xf numFmtId="0" fontId="0" fillId="0" borderId="0" xfId="0" applyFont="1" applyBorder="1"/>
    <xf numFmtId="170" fontId="0" fillId="0" borderId="0" xfId="0" applyNumberFormat="1" applyAlignment="1">
      <alignment horizontal="center"/>
    </xf>
    <xf numFmtId="0" fontId="0" fillId="0" borderId="0" xfId="3" applyFont="1"/>
    <xf numFmtId="0" fontId="0" fillId="0" borderId="11" xfId="3" applyFont="1" applyBorder="1" applyAlignment="1" applyProtection="1">
      <alignment horizontal="center" vertical="center"/>
    </xf>
    <xf numFmtId="184" fontId="0" fillId="0" borderId="0" xfId="0" applyNumberFormat="1" applyBorder="1" applyAlignment="1">
      <alignment horizontal="center"/>
    </xf>
    <xf numFmtId="169" fontId="0" fillId="0" borderId="0" xfId="3" applyNumberFormat="1" applyFont="1" applyBorder="1" applyAlignment="1">
      <alignment horizontal="center"/>
    </xf>
    <xf numFmtId="183" fontId="0" fillId="0" borderId="0" xfId="0" applyNumberFormat="1" applyAlignment="1">
      <alignment horizontal="center"/>
    </xf>
    <xf numFmtId="0" fontId="0" fillId="0" borderId="11" xfId="3" applyFont="1" applyFill="1" applyBorder="1" applyAlignment="1" applyProtection="1">
      <alignment horizontal="center" vertical="center"/>
    </xf>
    <xf numFmtId="169" fontId="0" fillId="0" borderId="0" xfId="0" applyNumberFormat="1" applyFont="1" applyAlignment="1">
      <alignment horizontal="right"/>
    </xf>
    <xf numFmtId="0" fontId="3" fillId="0" borderId="0" xfId="3" applyFont="1" applyAlignment="1" applyProtection="1">
      <alignment horizontal="center"/>
    </xf>
    <xf numFmtId="192" fontId="0" fillId="0" borderId="9" xfId="3" applyNumberFormat="1" applyFont="1" applyBorder="1" applyAlignment="1" applyProtection="1">
      <alignment horizontal="center"/>
    </xf>
    <xf numFmtId="192" fontId="0" fillId="0" borderId="10" xfId="3" applyNumberFormat="1" applyFont="1" applyBorder="1" applyAlignment="1" applyProtection="1">
      <alignment horizontal="center"/>
    </xf>
    <xf numFmtId="0" fontId="0" fillId="0" borderId="6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7" xfId="3" applyNumberFormat="1" applyFont="1" applyBorder="1" applyAlignment="1" applyProtection="1">
      <alignment horizontal="center"/>
    </xf>
    <xf numFmtId="2" fontId="0" fillId="0" borderId="13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3.3815771675909647E-4</c:v>
                </c:pt>
                <c:pt idx="34">
                  <c:v>3.3815771675909647E-4</c:v>
                </c:pt>
                <c:pt idx="35">
                  <c:v>3.3815771675909647E-4</c:v>
                </c:pt>
                <c:pt idx="36">
                  <c:v>3.3815771675909647E-4</c:v>
                </c:pt>
                <c:pt idx="37">
                  <c:v>3.3815771675909647E-4</c:v>
                </c:pt>
                <c:pt idx="38">
                  <c:v>3.3815771675909647E-4</c:v>
                </c:pt>
                <c:pt idx="39">
                  <c:v>3.3815771675909647E-4</c:v>
                </c:pt>
                <c:pt idx="40">
                  <c:v>3.3815771675909647E-4</c:v>
                </c:pt>
                <c:pt idx="41">
                  <c:v>3.3815771675909647E-4</c:v>
                </c:pt>
                <c:pt idx="42">
                  <c:v>3.3815771675909647E-4</c:v>
                </c:pt>
                <c:pt idx="43">
                  <c:v>7.4394697687001229E-4</c:v>
                </c:pt>
                <c:pt idx="44">
                  <c:v>1.3526308670363859E-3</c:v>
                </c:pt>
                <c:pt idx="45">
                  <c:v>2.6376301907209522E-3</c:v>
                </c:pt>
                <c:pt idx="46">
                  <c:v>4.5313134045718928E-3</c:v>
                </c:pt>
                <c:pt idx="47">
                  <c:v>8.521574462329231E-3</c:v>
                </c:pt>
                <c:pt idx="48">
                  <c:v>1.5352360340862981E-2</c:v>
                </c:pt>
                <c:pt idx="49">
                  <c:v>2.8202353577708644E-2</c:v>
                </c:pt>
                <c:pt idx="50">
                  <c:v>5.5998917895306373E-2</c:v>
                </c:pt>
                <c:pt idx="51">
                  <c:v>0.10361152441498715</c:v>
                </c:pt>
                <c:pt idx="52">
                  <c:v>0.17428648721763831</c:v>
                </c:pt>
                <c:pt idx="53">
                  <c:v>0.25246855133234142</c:v>
                </c:pt>
                <c:pt idx="54">
                  <c:v>0.32997430001352634</c:v>
                </c:pt>
                <c:pt idx="55">
                  <c:v>0.38867847964290547</c:v>
                </c:pt>
                <c:pt idx="56">
                  <c:v>0.42039767347490875</c:v>
                </c:pt>
                <c:pt idx="57">
                  <c:v>0.44630055457865553</c:v>
                </c:pt>
                <c:pt idx="58">
                  <c:v>0.46949817394832954</c:v>
                </c:pt>
                <c:pt idx="59">
                  <c:v>0.49168132016772625</c:v>
                </c:pt>
                <c:pt idx="60">
                  <c:v>0.51210604625997569</c:v>
                </c:pt>
                <c:pt idx="61">
                  <c:v>0.531448667658596</c:v>
                </c:pt>
                <c:pt idx="62">
                  <c:v>0.54950628973353177</c:v>
                </c:pt>
                <c:pt idx="63">
                  <c:v>0.56736101717841203</c:v>
                </c:pt>
                <c:pt idx="64">
                  <c:v>0.58460706073312596</c:v>
                </c:pt>
                <c:pt idx="65">
                  <c:v>0.60050047342080348</c:v>
                </c:pt>
                <c:pt idx="66">
                  <c:v>0.61713783308535097</c:v>
                </c:pt>
                <c:pt idx="67">
                  <c:v>0.63269308805626945</c:v>
                </c:pt>
                <c:pt idx="68">
                  <c:v>0.64791018531042877</c:v>
                </c:pt>
                <c:pt idx="69">
                  <c:v>0.66272149330447727</c:v>
                </c:pt>
                <c:pt idx="70">
                  <c:v>0.6772622751251185</c:v>
                </c:pt>
                <c:pt idx="71">
                  <c:v>0.69126200459894505</c:v>
                </c:pt>
                <c:pt idx="72">
                  <c:v>0.70465305018260527</c:v>
                </c:pt>
                <c:pt idx="73">
                  <c:v>0.71709725415934</c:v>
                </c:pt>
                <c:pt idx="74">
                  <c:v>0.73015014202624096</c:v>
                </c:pt>
                <c:pt idx="75">
                  <c:v>0.74272960908967955</c:v>
                </c:pt>
                <c:pt idx="76">
                  <c:v>0.75476802380630337</c:v>
                </c:pt>
                <c:pt idx="77">
                  <c:v>0.76633301771946438</c:v>
                </c:pt>
                <c:pt idx="78">
                  <c:v>0.77742459082916271</c:v>
                </c:pt>
                <c:pt idx="79">
                  <c:v>0.78858379548221291</c:v>
                </c:pt>
                <c:pt idx="80">
                  <c:v>0.79920194778844855</c:v>
                </c:pt>
                <c:pt idx="81">
                  <c:v>0.80900852157446235</c:v>
                </c:pt>
                <c:pt idx="82">
                  <c:v>0.81942377925064258</c:v>
                </c:pt>
                <c:pt idx="83">
                  <c:v>0.82895982686324909</c:v>
                </c:pt>
                <c:pt idx="84">
                  <c:v>0.83849587447585561</c:v>
                </c:pt>
                <c:pt idx="85">
                  <c:v>0.84823481671851753</c:v>
                </c:pt>
                <c:pt idx="86">
                  <c:v>0.85743270661436499</c:v>
                </c:pt>
                <c:pt idx="87">
                  <c:v>0.86649533342350871</c:v>
                </c:pt>
                <c:pt idx="88">
                  <c:v>0.87549032868930077</c:v>
                </c:pt>
                <c:pt idx="89">
                  <c:v>0.88428242932503731</c:v>
                </c:pt>
                <c:pt idx="90">
                  <c:v>0.89266874070066293</c:v>
                </c:pt>
                <c:pt idx="91">
                  <c:v>0.90119031516299208</c:v>
                </c:pt>
                <c:pt idx="92">
                  <c:v>0.90937373190856219</c:v>
                </c:pt>
                <c:pt idx="93">
                  <c:v>0.91735425402407689</c:v>
                </c:pt>
                <c:pt idx="94">
                  <c:v>0.92486135533612879</c:v>
                </c:pt>
                <c:pt idx="95">
                  <c:v>0.93182740430136612</c:v>
                </c:pt>
                <c:pt idx="96">
                  <c:v>0.93859055863654806</c:v>
                </c:pt>
                <c:pt idx="97">
                  <c:v>0.94454213445150825</c:v>
                </c:pt>
                <c:pt idx="98">
                  <c:v>0.95096713106993103</c:v>
                </c:pt>
                <c:pt idx="99">
                  <c:v>0.95664818071148394</c:v>
                </c:pt>
                <c:pt idx="100">
                  <c:v>0.9619910726362777</c:v>
                </c:pt>
                <c:pt idx="101">
                  <c:v>0.96692817530096042</c:v>
                </c:pt>
                <c:pt idx="102">
                  <c:v>0.97179764642229149</c:v>
                </c:pt>
                <c:pt idx="103">
                  <c:v>0.97578790748004884</c:v>
                </c:pt>
                <c:pt idx="104">
                  <c:v>0.97984580008115796</c:v>
                </c:pt>
                <c:pt idx="105">
                  <c:v>0.98349790342215615</c:v>
                </c:pt>
                <c:pt idx="106">
                  <c:v>0.98627079669958073</c:v>
                </c:pt>
                <c:pt idx="107">
                  <c:v>0.98924658460706072</c:v>
                </c:pt>
                <c:pt idx="108">
                  <c:v>0.9918165832544299</c:v>
                </c:pt>
                <c:pt idx="109">
                  <c:v>0.99384552955498451</c:v>
                </c:pt>
                <c:pt idx="110">
                  <c:v>0.9956715812254836</c:v>
                </c:pt>
                <c:pt idx="111">
                  <c:v>0.99722710672257542</c:v>
                </c:pt>
                <c:pt idx="112">
                  <c:v>0.99844447450290819</c:v>
                </c:pt>
                <c:pt idx="113">
                  <c:v>0.99891789530637098</c:v>
                </c:pt>
                <c:pt idx="114">
                  <c:v>0.99939131610983367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31.34950065612793</c:v>
                </c:pt>
                <c:pt idx="35">
                  <c:v>33.921886444091797</c:v>
                </c:pt>
                <c:pt idx="36">
                  <c:v>37.1173095703125</c:v>
                </c:pt>
                <c:pt idx="37">
                  <c:v>41.667854309082031</c:v>
                </c:pt>
                <c:pt idx="38">
                  <c:v>44.785938262939453</c:v>
                </c:pt>
                <c:pt idx="39">
                  <c:v>49.825870513916016</c:v>
                </c:pt>
                <c:pt idx="40">
                  <c:v>54.188983917236328</c:v>
                </c:pt>
                <c:pt idx="41">
                  <c:v>59.017589569091797</c:v>
                </c:pt>
                <c:pt idx="42">
                  <c:v>64.041252136230469</c:v>
                </c:pt>
                <c:pt idx="43">
                  <c:v>70.493621826171875</c:v>
                </c:pt>
                <c:pt idx="44">
                  <c:v>76.769905090332031</c:v>
                </c:pt>
                <c:pt idx="45">
                  <c:v>84.841224670410156</c:v>
                </c:pt>
                <c:pt idx="46">
                  <c:v>91.886245727539062</c:v>
                </c:pt>
                <c:pt idx="47">
                  <c:v>102.22554016113281</c:v>
                </c:pt>
                <c:pt idx="48">
                  <c:v>111.09603881835937</c:v>
                </c:pt>
                <c:pt idx="49">
                  <c:v>120.78010559082031</c:v>
                </c:pt>
                <c:pt idx="50">
                  <c:v>133.01019287109375</c:v>
                </c:pt>
                <c:pt idx="51">
                  <c:v>145.136474609375</c:v>
                </c:pt>
                <c:pt idx="52">
                  <c:v>158.32455444335937</c:v>
                </c:pt>
                <c:pt idx="53">
                  <c:v>174.19569396972656</c:v>
                </c:pt>
                <c:pt idx="54">
                  <c:v>190.43540954589844</c:v>
                </c:pt>
                <c:pt idx="55">
                  <c:v>208.55360412597656</c:v>
                </c:pt>
                <c:pt idx="56">
                  <c:v>228.13845825195312</c:v>
                </c:pt>
                <c:pt idx="57">
                  <c:v>250.2830810546875</c:v>
                </c:pt>
                <c:pt idx="58">
                  <c:v>272.55120849609375</c:v>
                </c:pt>
                <c:pt idx="59">
                  <c:v>298.99435424804687</c:v>
                </c:pt>
                <c:pt idx="60">
                  <c:v>326.70025634765625</c:v>
                </c:pt>
                <c:pt idx="61">
                  <c:v>357.66909790039062</c:v>
                </c:pt>
                <c:pt idx="62">
                  <c:v>391.34423828125</c:v>
                </c:pt>
                <c:pt idx="63">
                  <c:v>428.4854736328125</c:v>
                </c:pt>
                <c:pt idx="64">
                  <c:v>467.81307983398437</c:v>
                </c:pt>
                <c:pt idx="65">
                  <c:v>512.409423828125</c:v>
                </c:pt>
                <c:pt idx="66">
                  <c:v>562.4423828125</c:v>
                </c:pt>
                <c:pt idx="67">
                  <c:v>613.2607421875</c:v>
                </c:pt>
                <c:pt idx="68">
                  <c:v>671.55364990234375</c:v>
                </c:pt>
                <c:pt idx="69">
                  <c:v>733.65863037109375</c:v>
                </c:pt>
                <c:pt idx="70">
                  <c:v>803.35833740234375</c:v>
                </c:pt>
                <c:pt idx="71">
                  <c:v>879.6146240234375</c:v>
                </c:pt>
                <c:pt idx="72">
                  <c:v>962.5885009765625</c:v>
                </c:pt>
                <c:pt idx="73">
                  <c:v>1049.04931640625</c:v>
                </c:pt>
                <c:pt idx="74">
                  <c:v>1147.1083984375</c:v>
                </c:pt>
                <c:pt idx="75">
                  <c:v>1258.082763671875</c:v>
                </c:pt>
                <c:pt idx="76">
                  <c:v>1378.22998046875</c:v>
                </c:pt>
                <c:pt idx="77">
                  <c:v>1509.6923828125</c:v>
                </c:pt>
                <c:pt idx="78">
                  <c:v>1649.0732421875</c:v>
                </c:pt>
                <c:pt idx="79">
                  <c:v>1811.4351806640625</c:v>
                </c:pt>
                <c:pt idx="80">
                  <c:v>1978.1314697265625</c:v>
                </c:pt>
                <c:pt idx="81">
                  <c:v>2157.7724609375</c:v>
                </c:pt>
                <c:pt idx="82">
                  <c:v>2367.87060546875</c:v>
                </c:pt>
                <c:pt idx="83">
                  <c:v>2588.1533203125</c:v>
                </c:pt>
                <c:pt idx="84">
                  <c:v>2827.678955078125</c:v>
                </c:pt>
                <c:pt idx="85">
                  <c:v>3098.162109375</c:v>
                </c:pt>
                <c:pt idx="86">
                  <c:v>3388.04833984375</c:v>
                </c:pt>
                <c:pt idx="87">
                  <c:v>3708.996826171875</c:v>
                </c:pt>
                <c:pt idx="88">
                  <c:v>4057.272705078125</c:v>
                </c:pt>
                <c:pt idx="89">
                  <c:v>4435.33349609375</c:v>
                </c:pt>
                <c:pt idx="90">
                  <c:v>4845.7021484375</c:v>
                </c:pt>
                <c:pt idx="91">
                  <c:v>5305.80615234375</c:v>
                </c:pt>
                <c:pt idx="92">
                  <c:v>5806.82421875</c:v>
                </c:pt>
                <c:pt idx="93">
                  <c:v>6355.0458984375</c:v>
                </c:pt>
                <c:pt idx="94">
                  <c:v>6945.5625</c:v>
                </c:pt>
                <c:pt idx="95">
                  <c:v>7606.0947265625</c:v>
                </c:pt>
                <c:pt idx="96">
                  <c:v>8315.505859375</c:v>
                </c:pt>
                <c:pt idx="97">
                  <c:v>9095.810546875</c:v>
                </c:pt>
                <c:pt idx="98">
                  <c:v>9955.837890625</c:v>
                </c:pt>
                <c:pt idx="99">
                  <c:v>10895.888671875</c:v>
                </c:pt>
                <c:pt idx="100">
                  <c:v>11895.138671875</c:v>
                </c:pt>
                <c:pt idx="101">
                  <c:v>12995.677734375</c:v>
                </c:pt>
                <c:pt idx="102">
                  <c:v>14293.14453125</c:v>
                </c:pt>
                <c:pt idx="103">
                  <c:v>15594.896484375</c:v>
                </c:pt>
                <c:pt idx="104">
                  <c:v>17094.203125</c:v>
                </c:pt>
                <c:pt idx="105">
                  <c:v>18694.083984375</c:v>
                </c:pt>
                <c:pt idx="106">
                  <c:v>20393.78125</c:v>
                </c:pt>
                <c:pt idx="107">
                  <c:v>22294.837890625</c:v>
                </c:pt>
                <c:pt idx="108">
                  <c:v>24395.22265625</c:v>
                </c:pt>
                <c:pt idx="109">
                  <c:v>26695.9375</c:v>
                </c:pt>
                <c:pt idx="110">
                  <c:v>29295.53125</c:v>
                </c:pt>
                <c:pt idx="111">
                  <c:v>31992.71484375</c:v>
                </c:pt>
                <c:pt idx="112">
                  <c:v>34987.6640625</c:v>
                </c:pt>
                <c:pt idx="113">
                  <c:v>38287.765625</c:v>
                </c:pt>
                <c:pt idx="114">
                  <c:v>41879.046875</c:v>
                </c:pt>
                <c:pt idx="115">
                  <c:v>45775.83984375</c:v>
                </c:pt>
                <c:pt idx="116">
                  <c:v>50071.33984375</c:v>
                </c:pt>
                <c:pt idx="117">
                  <c:v>54767</c:v>
                </c:pt>
                <c:pt idx="118">
                  <c:v>59444.87890625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222976"/>
        <c:axId val="220237824"/>
      </c:scatterChart>
      <c:valAx>
        <c:axId val="220222976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220237824"/>
        <c:crossesAt val="1.0000000000000041E-3"/>
        <c:crossBetween val="midCat"/>
        <c:majorUnit val="0.2"/>
        <c:minorUnit val="0.1"/>
      </c:valAx>
      <c:valAx>
        <c:axId val="220237824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220222976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0.99966184228324095</c:v>
                </c:pt>
                <c:pt idx="34">
                  <c:v>0.99966184228324095</c:v>
                </c:pt>
                <c:pt idx="35">
                  <c:v>0.99966184228324095</c:v>
                </c:pt>
                <c:pt idx="36">
                  <c:v>0.99966184228324095</c:v>
                </c:pt>
                <c:pt idx="37">
                  <c:v>0.99966184228324095</c:v>
                </c:pt>
                <c:pt idx="38">
                  <c:v>0.99966184228324095</c:v>
                </c:pt>
                <c:pt idx="39">
                  <c:v>0.99966184228324095</c:v>
                </c:pt>
                <c:pt idx="40">
                  <c:v>0.99966184228324095</c:v>
                </c:pt>
                <c:pt idx="41">
                  <c:v>0.99966184228324095</c:v>
                </c:pt>
                <c:pt idx="42">
                  <c:v>0.99966184228324095</c:v>
                </c:pt>
                <c:pt idx="43">
                  <c:v>0.99925605302313003</c:v>
                </c:pt>
                <c:pt idx="44">
                  <c:v>0.99864736913296359</c:v>
                </c:pt>
                <c:pt idx="45">
                  <c:v>0.99736236980927906</c:v>
                </c:pt>
                <c:pt idx="46">
                  <c:v>0.99546868659542809</c:v>
                </c:pt>
                <c:pt idx="47">
                  <c:v>0.99147842553767074</c:v>
                </c:pt>
                <c:pt idx="48">
                  <c:v>0.98464763965913704</c:v>
                </c:pt>
                <c:pt idx="49">
                  <c:v>0.97179764642229138</c:v>
                </c:pt>
                <c:pt idx="50">
                  <c:v>0.94400108210469358</c:v>
                </c:pt>
                <c:pt idx="51">
                  <c:v>0.89638847558501289</c:v>
                </c:pt>
                <c:pt idx="52">
                  <c:v>0.82571351278236171</c:v>
                </c:pt>
                <c:pt idx="53">
                  <c:v>0.74753144866765853</c:v>
                </c:pt>
                <c:pt idx="54">
                  <c:v>0.67002569998647366</c:v>
                </c:pt>
                <c:pt idx="55">
                  <c:v>0.61132152035709453</c:v>
                </c:pt>
                <c:pt idx="56">
                  <c:v>0.57960232652509125</c:v>
                </c:pt>
                <c:pt idx="57">
                  <c:v>0.55369944542134442</c:v>
                </c:pt>
                <c:pt idx="58">
                  <c:v>0.53050182605167051</c:v>
                </c:pt>
                <c:pt idx="59">
                  <c:v>0.50831867983227375</c:v>
                </c:pt>
                <c:pt idx="60">
                  <c:v>0.48789395374002431</c:v>
                </c:pt>
                <c:pt idx="61">
                  <c:v>0.468551332341404</c:v>
                </c:pt>
                <c:pt idx="62">
                  <c:v>0.45049371026646823</c:v>
                </c:pt>
                <c:pt idx="63">
                  <c:v>0.43263898282158797</c:v>
                </c:pt>
                <c:pt idx="64">
                  <c:v>0.41539293926687404</c:v>
                </c:pt>
                <c:pt idx="65">
                  <c:v>0.39949952657919652</c:v>
                </c:pt>
                <c:pt idx="66">
                  <c:v>0.38286216691464903</c:v>
                </c:pt>
                <c:pt idx="67">
                  <c:v>0.36730691194373055</c:v>
                </c:pt>
                <c:pt idx="68">
                  <c:v>0.35208981468957123</c:v>
                </c:pt>
                <c:pt idx="69">
                  <c:v>0.33727850669552273</c:v>
                </c:pt>
                <c:pt idx="70">
                  <c:v>0.3227377248748815</c:v>
                </c:pt>
                <c:pt idx="71">
                  <c:v>0.30873799540105495</c:v>
                </c:pt>
                <c:pt idx="72">
                  <c:v>0.29534694981739473</c:v>
                </c:pt>
                <c:pt idx="73">
                  <c:v>0.28290274584066</c:v>
                </c:pt>
                <c:pt idx="74">
                  <c:v>0.26984985797375904</c:v>
                </c:pt>
                <c:pt idx="75">
                  <c:v>0.25727039091032045</c:v>
                </c:pt>
                <c:pt idx="76">
                  <c:v>0.24523197619369663</c:v>
                </c:pt>
                <c:pt idx="77">
                  <c:v>0.23366698228053562</c:v>
                </c:pt>
                <c:pt idx="78">
                  <c:v>0.22257540917083729</c:v>
                </c:pt>
                <c:pt idx="79">
                  <c:v>0.21141620451778709</c:v>
                </c:pt>
                <c:pt idx="80">
                  <c:v>0.20079805221155145</c:v>
                </c:pt>
                <c:pt idx="81">
                  <c:v>0.19099147842553765</c:v>
                </c:pt>
                <c:pt idx="82">
                  <c:v>0.18057622074935742</c:v>
                </c:pt>
                <c:pt idx="83">
                  <c:v>0.17104017313675091</c:v>
                </c:pt>
                <c:pt idx="84">
                  <c:v>0.16150412552414439</c:v>
                </c:pt>
                <c:pt idx="85">
                  <c:v>0.15176518328148247</c:v>
                </c:pt>
                <c:pt idx="86">
                  <c:v>0.14256729338563501</c:v>
                </c:pt>
                <c:pt idx="87">
                  <c:v>0.13350466657649129</c:v>
                </c:pt>
                <c:pt idx="88">
                  <c:v>0.12450967131069923</c:v>
                </c:pt>
                <c:pt idx="89">
                  <c:v>0.11571757067496269</c:v>
                </c:pt>
                <c:pt idx="90">
                  <c:v>0.10733125929933707</c:v>
                </c:pt>
                <c:pt idx="91">
                  <c:v>9.8809684837007916E-2</c:v>
                </c:pt>
                <c:pt idx="92">
                  <c:v>9.0626268091437812E-2</c:v>
                </c:pt>
                <c:pt idx="93">
                  <c:v>8.2645745975923113E-2</c:v>
                </c:pt>
                <c:pt idx="94">
                  <c:v>7.5138644663871212E-2</c:v>
                </c:pt>
                <c:pt idx="95">
                  <c:v>6.8172595698633875E-2</c:v>
                </c:pt>
                <c:pt idx="96">
                  <c:v>6.1409441363451944E-2</c:v>
                </c:pt>
                <c:pt idx="97">
                  <c:v>5.5457865548491747E-2</c:v>
                </c:pt>
                <c:pt idx="98">
                  <c:v>4.9032868930068974E-2</c:v>
                </c:pt>
                <c:pt idx="99">
                  <c:v>4.3351819288516058E-2</c:v>
                </c:pt>
                <c:pt idx="100">
                  <c:v>3.80089273637223E-2</c:v>
                </c:pt>
                <c:pt idx="101">
                  <c:v>3.3071824699039576E-2</c:v>
                </c:pt>
                <c:pt idx="102">
                  <c:v>2.8202353577708505E-2</c:v>
                </c:pt>
                <c:pt idx="103">
                  <c:v>2.4212092519951156E-2</c:v>
                </c:pt>
                <c:pt idx="104">
                  <c:v>2.0154199918842042E-2</c:v>
                </c:pt>
                <c:pt idx="105">
                  <c:v>1.650209657784385E-2</c:v>
                </c:pt>
                <c:pt idx="106">
                  <c:v>1.3729203300419268E-2</c:v>
                </c:pt>
                <c:pt idx="107">
                  <c:v>1.0753415392939281E-2</c:v>
                </c:pt>
                <c:pt idx="108">
                  <c:v>8.1834167455701046E-3</c:v>
                </c:pt>
                <c:pt idx="109">
                  <c:v>6.1544704450154919E-3</c:v>
                </c:pt>
                <c:pt idx="110">
                  <c:v>4.328418774516396E-3</c:v>
                </c:pt>
                <c:pt idx="111">
                  <c:v>2.7728932774245818E-3</c:v>
                </c:pt>
                <c:pt idx="112">
                  <c:v>1.5555254970918142E-3</c:v>
                </c:pt>
                <c:pt idx="113">
                  <c:v>1.0821046936290157E-3</c:v>
                </c:pt>
                <c:pt idx="114">
                  <c:v>6.0868389016632829E-4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0.33859138435229819</c:v>
                </c:pt>
                <c:pt idx="1">
                  <c:v>0.35903389372692268</c:v>
                </c:pt>
                <c:pt idx="2">
                  <c:v>0.40570204608098392</c:v>
                </c:pt>
                <c:pt idx="3">
                  <c:v>0.4511989301918693</c:v>
                </c:pt>
                <c:pt idx="4">
                  <c:v>0.48608113896920169</c:v>
                </c:pt>
                <c:pt idx="5">
                  <c:v>0.5294551094269373</c:v>
                </c:pt>
                <c:pt idx="6">
                  <c:v>0.57848413362880602</c:v>
                </c:pt>
                <c:pt idx="7">
                  <c:v>0.63135646372738341</c:v>
                </c:pt>
                <c:pt idx="8">
                  <c:v>0.691768829795537</c:v>
                </c:pt>
                <c:pt idx="9">
                  <c:v>0.76039854276213303</c:v>
                </c:pt>
                <c:pt idx="10">
                  <c:v>0.82899163853971991</c:v>
                </c:pt>
                <c:pt idx="11">
                  <c:v>0.90686344435799537</c:v>
                </c:pt>
                <c:pt idx="12">
                  <c:v>0.99236682911837004</c:v>
                </c:pt>
                <c:pt idx="13">
                  <c:v>1.0823724150420109</c:v>
                </c:pt>
                <c:pt idx="14">
                  <c:v>1.1815651680338173</c:v>
                </c:pt>
                <c:pt idx="15">
                  <c:v>1.2942276931908041</c:v>
                </c:pt>
                <c:pt idx="16">
                  <c:v>1.4157845549716872</c:v>
                </c:pt>
                <c:pt idx="17">
                  <c:v>1.5479378102585697</c:v>
                </c:pt>
                <c:pt idx="18">
                  <c:v>1.6935425291161279</c:v>
                </c:pt>
                <c:pt idx="19">
                  <c:v>1.8523790084103071</c:v>
                </c:pt>
                <c:pt idx="20">
                  <c:v>2.0267350729795535</c:v>
                </c:pt>
                <c:pt idx="21">
                  <c:v>2.2179099906268687</c:v>
                </c:pt>
                <c:pt idx="22">
                  <c:v>2.4210353882988946</c:v>
                </c:pt>
                <c:pt idx="23">
                  <c:v>2.6682487380804338</c:v>
                </c:pt>
                <c:pt idx="24">
                  <c:v>2.8929515103168595</c:v>
                </c:pt>
                <c:pt idx="25">
                  <c:v>3.1849660979189625</c:v>
                </c:pt>
                <c:pt idx="26">
                  <c:v>3.475498438840821</c:v>
                </c:pt>
                <c:pt idx="27">
                  <c:v>3.788559558834494</c:v>
                </c:pt>
                <c:pt idx="28">
                  <c:v>4.1477030899928362</c:v>
                </c:pt>
                <c:pt idx="29">
                  <c:v>4.550623220086309</c:v>
                </c:pt>
                <c:pt idx="30">
                  <c:v>4.9747183639362964</c:v>
                </c:pt>
                <c:pt idx="31">
                  <c:v>5.4576515488626498</c:v>
                </c:pt>
                <c:pt idx="32">
                  <c:v>5.9729050776832429</c:v>
                </c:pt>
                <c:pt idx="33">
                  <c:v>6.5115653415694377</c:v>
                </c:pt>
                <c:pt idx="34">
                  <c:v>7.0391372353896999</c:v>
                </c:pt>
                <c:pt idx="35">
                  <c:v>7.6167342051935636</c:v>
                </c:pt>
                <c:pt idx="36">
                  <c:v>8.3342263961324576</c:v>
                </c:pt>
                <c:pt idx="37">
                  <c:v>9.3559941513301137</c:v>
                </c:pt>
                <c:pt idx="38">
                  <c:v>10.0561208009831</c:v>
                </c:pt>
                <c:pt idx="39">
                  <c:v>11.187774384905683</c:v>
                </c:pt>
                <c:pt idx="40">
                  <c:v>12.167456784202097</c:v>
                </c:pt>
                <c:pt idx="41">
                  <c:v>13.251659630423351</c:v>
                </c:pt>
                <c:pt idx="42">
                  <c:v>14.379660060869343</c:v>
                </c:pt>
                <c:pt idx="43">
                  <c:v>15.82845875910597</c:v>
                </c:pt>
                <c:pt idx="44">
                  <c:v>17.237719458636988</c:v>
                </c:pt>
                <c:pt idx="45">
                  <c:v>19.050033052338591</c:v>
                </c:pt>
                <c:pt idx="46">
                  <c:v>20.631904182960476</c:v>
                </c:pt>
                <c:pt idx="47">
                  <c:v>22.953463088586645</c:v>
                </c:pt>
                <c:pt idx="48">
                  <c:v>24.945222321994162</c:v>
                </c:pt>
                <c:pt idx="49">
                  <c:v>27.119658073164736</c:v>
                </c:pt>
                <c:pt idx="50">
                  <c:v>29.865770801113744</c:v>
                </c:pt>
                <c:pt idx="51">
                  <c:v>32.588575296376938</c:v>
                </c:pt>
                <c:pt idx="52">
                  <c:v>35.549793238601019</c:v>
                </c:pt>
                <c:pt idx="53">
                  <c:v>39.113458587965319</c:v>
                </c:pt>
                <c:pt idx="54">
                  <c:v>42.75988306720258</c:v>
                </c:pt>
                <c:pt idx="55">
                  <c:v>46.828096449789079</c:v>
                </c:pt>
                <c:pt idx="56">
                  <c:v>51.225629840831765</c:v>
                </c:pt>
                <c:pt idx="57">
                  <c:v>56.197927187581286</c:v>
                </c:pt>
                <c:pt idx="58">
                  <c:v>61.197955952140447</c:v>
                </c:pt>
                <c:pt idx="59">
                  <c:v>67.135432721711439</c:v>
                </c:pt>
                <c:pt idx="60">
                  <c:v>73.356445593611852</c:v>
                </c:pt>
                <c:pt idx="61">
                  <c:v>80.310110600972166</c:v>
                </c:pt>
                <c:pt idx="62">
                  <c:v>87.871441071974331</c:v>
                </c:pt>
                <c:pt idx="63">
                  <c:v>96.211039702246339</c:v>
                </c:pt>
                <c:pt idx="64">
                  <c:v>105.04156048871695</c:v>
                </c:pt>
                <c:pt idx="65">
                  <c:v>115.05511027423933</c:v>
                </c:pt>
                <c:pt idx="66">
                  <c:v>126.28938377820332</c:v>
                </c:pt>
                <c:pt idx="67">
                  <c:v>137.70000909060536</c:v>
                </c:pt>
                <c:pt idx="68">
                  <c:v>150.78895049849615</c:v>
                </c:pt>
                <c:pt idx="69">
                  <c:v>164.73384503815686</c:v>
                </c:pt>
                <c:pt idx="70">
                  <c:v>180.38404018611439</c:v>
                </c:pt>
                <c:pt idx="71">
                  <c:v>197.50643305849226</c:v>
                </c:pt>
                <c:pt idx="72">
                  <c:v>216.13717659830101</c:v>
                </c:pt>
                <c:pt idx="73">
                  <c:v>235.55086844523331</c:v>
                </c:pt>
                <c:pt idx="74">
                  <c:v>257.56880561002771</c:v>
                </c:pt>
                <c:pt idx="75">
                  <c:v>282.48670765458002</c:v>
                </c:pt>
                <c:pt idx="76">
                  <c:v>309.46425848577661</c:v>
                </c:pt>
                <c:pt idx="77">
                  <c:v>338.9824923339699</c:v>
                </c:pt>
                <c:pt idx="78">
                  <c:v>370.27871640749106</c:v>
                </c:pt>
                <c:pt idx="79">
                  <c:v>406.73505360012257</c:v>
                </c:pt>
                <c:pt idx="80">
                  <c:v>444.16461486210596</c:v>
                </c:pt>
                <c:pt idx="81">
                  <c:v>484.50074665909034</c:v>
                </c:pt>
                <c:pt idx="82">
                  <c:v>531.67565028764693</c:v>
                </c:pt>
                <c:pt idx="83">
                  <c:v>581.1373714607488</c:v>
                </c:pt>
                <c:pt idx="84">
                  <c:v>634.91984898737212</c:v>
                </c:pt>
                <c:pt idx="85">
                  <c:v>695.65344930341473</c:v>
                </c:pt>
                <c:pt idx="86">
                  <c:v>760.74376705048451</c:v>
                </c:pt>
                <c:pt idx="87">
                  <c:v>832.80872481601307</c:v>
                </c:pt>
                <c:pt idx="88">
                  <c:v>911.00970588707355</c:v>
                </c:pt>
                <c:pt idx="89">
                  <c:v>995.8985154559997</c:v>
                </c:pt>
                <c:pt idx="90">
                  <c:v>1088.0416501309353</c:v>
                </c:pt>
                <c:pt idx="91">
                  <c:v>1191.352234295385</c:v>
                </c:pt>
                <c:pt idx="92">
                  <c:v>1303.8495581133261</c:v>
                </c:pt>
                <c:pt idx="93">
                  <c:v>1426.945861338872</c:v>
                </c:pt>
                <c:pt idx="94">
                  <c:v>1559.5389588739631</c:v>
                </c:pt>
                <c:pt idx="95">
                  <c:v>1707.8531869751403</c:v>
                </c:pt>
                <c:pt idx="96">
                  <c:v>1867.1425605111217</c:v>
                </c:pt>
                <c:pt idx="97">
                  <c:v>2042.3501927148809</c:v>
                </c:pt>
                <c:pt idx="98">
                  <c:v>2235.4585476213433</c:v>
                </c:pt>
                <c:pt idx="99">
                  <c:v>2446.5351618882628</c:v>
                </c:pt>
                <c:pt idx="100">
                  <c:v>2670.9042183404663</c:v>
                </c:pt>
                <c:pt idx="101">
                  <c:v>2918.0164635663032</c:v>
                </c:pt>
                <c:pt idx="102">
                  <c:v>3209.3463619830222</c:v>
                </c:pt>
                <c:pt idx="103">
                  <c:v>3501.6384384978774</c:v>
                </c:pt>
                <c:pt idx="104">
                  <c:v>3838.2889426655574</c:v>
                </c:pt>
                <c:pt idx="105">
                  <c:v>4197.5221264072734</c:v>
                </c:pt>
                <c:pt idx="106">
                  <c:v>4579.1678324294608</c:v>
                </c:pt>
                <c:pt idx="107">
                  <c:v>5006.026260970094</c:v>
                </c:pt>
                <c:pt idx="108">
                  <c:v>5477.6413203144657</c:v>
                </c:pt>
                <c:pt idx="109">
                  <c:v>5994.2379864718505</c:v>
                </c:pt>
                <c:pt idx="110">
                  <c:v>6577.9441629507546</c:v>
                </c:pt>
                <c:pt idx="111">
                  <c:v>7183.5629150228597</c:v>
                </c:pt>
                <c:pt idx="112">
                  <c:v>7856.0412040728488</c:v>
                </c:pt>
                <c:pt idx="113">
                  <c:v>8597.0376251632333</c:v>
                </c:pt>
                <c:pt idx="114">
                  <c:v>9403.4147935565179</c:v>
                </c:pt>
                <c:pt idx="115">
                  <c:v>10278.390787139724</c:v>
                </c:pt>
                <c:pt idx="116">
                  <c:v>11242.891444623277</c:v>
                </c:pt>
                <c:pt idx="117">
                  <c:v>12297.243047003081</c:v>
                </c:pt>
                <c:pt idx="118">
                  <c:v>13347.602092680318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280320"/>
        <c:axId val="220282240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0.99966184228324095</c:v>
                </c:pt>
                <c:pt idx="34">
                  <c:v>0.99966184228324095</c:v>
                </c:pt>
                <c:pt idx="35">
                  <c:v>0.99966184228324095</c:v>
                </c:pt>
                <c:pt idx="36">
                  <c:v>0.99966184228324095</c:v>
                </c:pt>
                <c:pt idx="37">
                  <c:v>0.99966184228324095</c:v>
                </c:pt>
                <c:pt idx="38">
                  <c:v>0.99966184228324095</c:v>
                </c:pt>
                <c:pt idx="39">
                  <c:v>0.99966184228324095</c:v>
                </c:pt>
                <c:pt idx="40">
                  <c:v>0.99966184228324095</c:v>
                </c:pt>
                <c:pt idx="41">
                  <c:v>0.99966184228324095</c:v>
                </c:pt>
                <c:pt idx="42">
                  <c:v>0.99966184228324095</c:v>
                </c:pt>
                <c:pt idx="43">
                  <c:v>0.99925605302313003</c:v>
                </c:pt>
                <c:pt idx="44">
                  <c:v>0.99864736913296359</c:v>
                </c:pt>
                <c:pt idx="45">
                  <c:v>0.99736236980927906</c:v>
                </c:pt>
                <c:pt idx="46">
                  <c:v>0.99546868659542809</c:v>
                </c:pt>
                <c:pt idx="47">
                  <c:v>0.99147842553767074</c:v>
                </c:pt>
                <c:pt idx="48">
                  <c:v>0.98464763965913704</c:v>
                </c:pt>
                <c:pt idx="49">
                  <c:v>0.97179764642229138</c:v>
                </c:pt>
                <c:pt idx="50">
                  <c:v>0.94400108210469358</c:v>
                </c:pt>
                <c:pt idx="51">
                  <c:v>0.89638847558501289</c:v>
                </c:pt>
                <c:pt idx="52">
                  <c:v>0.82571351278236171</c:v>
                </c:pt>
                <c:pt idx="53">
                  <c:v>0.74753144866765853</c:v>
                </c:pt>
                <c:pt idx="54">
                  <c:v>0.67002569998647366</c:v>
                </c:pt>
                <c:pt idx="55">
                  <c:v>0.61132152035709453</c:v>
                </c:pt>
                <c:pt idx="56">
                  <c:v>0.57960232652509125</c:v>
                </c:pt>
                <c:pt idx="57">
                  <c:v>0.55369944542134442</c:v>
                </c:pt>
                <c:pt idx="58">
                  <c:v>0.53050182605167051</c:v>
                </c:pt>
                <c:pt idx="59">
                  <c:v>0.50831867983227375</c:v>
                </c:pt>
                <c:pt idx="60">
                  <c:v>0.48789395374002431</c:v>
                </c:pt>
                <c:pt idx="61">
                  <c:v>0.468551332341404</c:v>
                </c:pt>
                <c:pt idx="62">
                  <c:v>0.45049371026646823</c:v>
                </c:pt>
                <c:pt idx="63">
                  <c:v>0.43263898282158797</c:v>
                </c:pt>
                <c:pt idx="64">
                  <c:v>0.41539293926687404</c:v>
                </c:pt>
                <c:pt idx="65">
                  <c:v>0.39949952657919652</c:v>
                </c:pt>
                <c:pt idx="66">
                  <c:v>0.38286216691464903</c:v>
                </c:pt>
                <c:pt idx="67">
                  <c:v>0.36730691194373055</c:v>
                </c:pt>
                <c:pt idx="68">
                  <c:v>0.35208981468957123</c:v>
                </c:pt>
                <c:pt idx="69">
                  <c:v>0.33727850669552273</c:v>
                </c:pt>
                <c:pt idx="70">
                  <c:v>0.3227377248748815</c:v>
                </c:pt>
                <c:pt idx="71">
                  <c:v>0.30873799540105495</c:v>
                </c:pt>
                <c:pt idx="72">
                  <c:v>0.29534694981739473</c:v>
                </c:pt>
                <c:pt idx="73">
                  <c:v>0.28290274584066</c:v>
                </c:pt>
                <c:pt idx="74">
                  <c:v>0.26984985797375904</c:v>
                </c:pt>
                <c:pt idx="75">
                  <c:v>0.25727039091032045</c:v>
                </c:pt>
                <c:pt idx="76">
                  <c:v>0.24523197619369663</c:v>
                </c:pt>
                <c:pt idx="77">
                  <c:v>0.23366698228053562</c:v>
                </c:pt>
                <c:pt idx="78">
                  <c:v>0.22257540917083729</c:v>
                </c:pt>
                <c:pt idx="79">
                  <c:v>0.21141620451778709</c:v>
                </c:pt>
                <c:pt idx="80">
                  <c:v>0.20079805221155145</c:v>
                </c:pt>
                <c:pt idx="81">
                  <c:v>0.19099147842553765</c:v>
                </c:pt>
                <c:pt idx="82">
                  <c:v>0.18057622074935742</c:v>
                </c:pt>
                <c:pt idx="83">
                  <c:v>0.17104017313675091</c:v>
                </c:pt>
                <c:pt idx="84">
                  <c:v>0.16150412552414439</c:v>
                </c:pt>
                <c:pt idx="85">
                  <c:v>0.15176518328148247</c:v>
                </c:pt>
                <c:pt idx="86">
                  <c:v>0.14256729338563501</c:v>
                </c:pt>
                <c:pt idx="87">
                  <c:v>0.13350466657649129</c:v>
                </c:pt>
                <c:pt idx="88">
                  <c:v>0.12450967131069923</c:v>
                </c:pt>
                <c:pt idx="89">
                  <c:v>0.11571757067496269</c:v>
                </c:pt>
                <c:pt idx="90">
                  <c:v>0.10733125929933707</c:v>
                </c:pt>
                <c:pt idx="91">
                  <c:v>9.8809684837007916E-2</c:v>
                </c:pt>
                <c:pt idx="92">
                  <c:v>9.0626268091437812E-2</c:v>
                </c:pt>
                <c:pt idx="93">
                  <c:v>8.2645745975923113E-2</c:v>
                </c:pt>
                <c:pt idx="94">
                  <c:v>7.5138644663871212E-2</c:v>
                </c:pt>
                <c:pt idx="95">
                  <c:v>6.8172595698633875E-2</c:v>
                </c:pt>
                <c:pt idx="96">
                  <c:v>6.1409441363451944E-2</c:v>
                </c:pt>
                <c:pt idx="97">
                  <c:v>5.5457865548491747E-2</c:v>
                </c:pt>
                <c:pt idx="98">
                  <c:v>4.9032868930068974E-2</c:v>
                </c:pt>
                <c:pt idx="99">
                  <c:v>4.3351819288516058E-2</c:v>
                </c:pt>
                <c:pt idx="100">
                  <c:v>3.80089273637223E-2</c:v>
                </c:pt>
                <c:pt idx="101">
                  <c:v>3.3071824699039576E-2</c:v>
                </c:pt>
                <c:pt idx="102">
                  <c:v>2.8202353577708505E-2</c:v>
                </c:pt>
                <c:pt idx="103">
                  <c:v>2.4212092519951156E-2</c:v>
                </c:pt>
                <c:pt idx="104">
                  <c:v>2.0154199918842042E-2</c:v>
                </c:pt>
                <c:pt idx="105">
                  <c:v>1.650209657784385E-2</c:v>
                </c:pt>
                <c:pt idx="106">
                  <c:v>1.3729203300419268E-2</c:v>
                </c:pt>
                <c:pt idx="107">
                  <c:v>1.0753415392939281E-2</c:v>
                </c:pt>
                <c:pt idx="108">
                  <c:v>8.1834167455701046E-3</c:v>
                </c:pt>
                <c:pt idx="109">
                  <c:v>6.1544704450154919E-3</c:v>
                </c:pt>
                <c:pt idx="110">
                  <c:v>4.328418774516396E-3</c:v>
                </c:pt>
                <c:pt idx="111">
                  <c:v>2.7728932774245818E-3</c:v>
                </c:pt>
                <c:pt idx="112">
                  <c:v>1.5555254970918142E-3</c:v>
                </c:pt>
                <c:pt idx="113">
                  <c:v>1.0821046936290157E-3</c:v>
                </c:pt>
                <c:pt idx="114">
                  <c:v>6.0868389016632829E-4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0.72627924571492541</c:v>
                </c:pt>
                <c:pt idx="1">
                  <c:v>0.77012847217272151</c:v>
                </c:pt>
                <c:pt idx="2">
                  <c:v>0.87023175907546968</c:v>
                </c:pt>
                <c:pt idx="3">
                  <c:v>0.96782267308423287</c:v>
                </c:pt>
                <c:pt idx="4">
                  <c:v>1.0426450857340235</c:v>
                </c:pt>
                <c:pt idx="5">
                  <c:v>1.135682345403126</c:v>
                </c:pt>
                <c:pt idx="6">
                  <c:v>1.2408497074834965</c:v>
                </c:pt>
                <c:pt idx="7">
                  <c:v>1.3542609689562066</c:v>
                </c:pt>
                <c:pt idx="8">
                  <c:v>1.4838456237570508</c:v>
                </c:pt>
                <c:pt idx="9">
                  <c:v>1.6310565052812807</c:v>
                </c:pt>
                <c:pt idx="10">
                  <c:v>1.7781888428565422</c:v>
                </c:pt>
                <c:pt idx="11">
                  <c:v>1.9452240333719337</c:v>
                </c:pt>
                <c:pt idx="12">
                  <c:v>2.1286289770878812</c:v>
                </c:pt>
                <c:pt idx="13">
                  <c:v>2.3216911519562657</c:v>
                </c:pt>
                <c:pt idx="14">
                  <c:v>2.534459819892358</c:v>
                </c:pt>
                <c:pt idx="15">
                  <c:v>2.7761211780154533</c:v>
                </c:pt>
                <c:pt idx="16">
                  <c:v>3.0368609072751767</c:v>
                </c:pt>
                <c:pt idx="17">
                  <c:v>3.320329923334556</c:v>
                </c:pt>
                <c:pt idx="18">
                  <c:v>3.6326523576064522</c:v>
                </c:pt>
                <c:pt idx="19">
                  <c:v>3.9733569463970557</c:v>
                </c:pt>
                <c:pt idx="20">
                  <c:v>4.3473510788922214</c:v>
                </c:pt>
                <c:pt idx="21">
                  <c:v>4.7574216873163211</c:v>
                </c:pt>
                <c:pt idx="22">
                  <c:v>5.1931261010272305</c:v>
                </c:pt>
                <c:pt idx="23">
                  <c:v>5.7233992665817981</c:v>
                </c:pt>
                <c:pt idx="24">
                  <c:v>6.2053871950168595</c:v>
                </c:pt>
                <c:pt idx="25">
                  <c:v>6.8317591117952867</c:v>
                </c:pt>
                <c:pt idx="26">
                  <c:v>7.4549516062651682</c:v>
                </c:pt>
                <c:pt idx="27">
                  <c:v>8.1264683801683706</c:v>
                </c:pt>
                <c:pt idx="28">
                  <c:v>8.8968320248666597</c:v>
                </c:pt>
                <c:pt idx="29">
                  <c:v>9.761096568181701</c:v>
                </c:pt>
                <c:pt idx="30">
                  <c:v>10.670781561424919</c:v>
                </c:pt>
                <c:pt idx="31">
                  <c:v>11.706674278984664</c:v>
                </c:pt>
                <c:pt idx="32">
                  <c:v>12.81189420352476</c:v>
                </c:pt>
                <c:pt idx="33">
                  <c:v>13.967321624988072</c:v>
                </c:pt>
                <c:pt idx="34">
                  <c:v>15.098964468875376</c:v>
                </c:pt>
                <c:pt idx="35">
                  <c:v>16.337911208051402</c:v>
                </c:pt>
                <c:pt idx="36">
                  <c:v>17.876933496637619</c:v>
                </c:pt>
                <c:pt idx="37">
                  <c:v>20.068627523230621</c:v>
                </c:pt>
                <c:pt idx="38">
                  <c:v>21.570400688509441</c:v>
                </c:pt>
                <c:pt idx="39">
                  <c:v>23.997800053422747</c:v>
                </c:pt>
                <c:pt idx="40">
                  <c:v>26.099220901334402</c:v>
                </c:pt>
                <c:pt idx="41">
                  <c:v>28.424838332096421</c:v>
                </c:pt>
                <c:pt idx="42">
                  <c:v>30.84440167496642</c:v>
                </c:pt>
                <c:pt idx="43">
                  <c:v>33.952077990360301</c:v>
                </c:pt>
                <c:pt idx="44">
                  <c:v>36.974945213721554</c:v>
                </c:pt>
                <c:pt idx="45">
                  <c:v>40.862361759628044</c:v>
                </c:pt>
                <c:pt idx="46">
                  <c:v>44.255478727928953</c:v>
                </c:pt>
                <c:pt idx="47">
                  <c:v>49.235227560245917</c:v>
                </c:pt>
                <c:pt idx="48">
                  <c:v>53.507555388232873</c:v>
                </c:pt>
                <c:pt idx="49">
                  <c:v>58.171724738663102</c:v>
                </c:pt>
                <c:pt idx="50">
                  <c:v>64.062142430531409</c:v>
                </c:pt>
                <c:pt idx="51">
                  <c:v>69.902563913292454</c:v>
                </c:pt>
                <c:pt idx="52">
                  <c:v>76.25438275118195</c:v>
                </c:pt>
                <c:pt idx="53">
                  <c:v>83.898452569638195</c:v>
                </c:pt>
                <c:pt idx="54">
                  <c:v>91.720040899190437</c:v>
                </c:pt>
                <c:pt idx="55">
                  <c:v>100.44636733116492</c:v>
                </c:pt>
                <c:pt idx="56">
                  <c:v>109.87908588767003</c:v>
                </c:pt>
                <c:pt idx="57">
                  <c:v>120.54467436203625</c:v>
                </c:pt>
                <c:pt idx="58">
                  <c:v>131.26974678708808</c:v>
                </c:pt>
                <c:pt idx="59">
                  <c:v>144.00564719371826</c:v>
                </c:pt>
                <c:pt idx="60">
                  <c:v>157.34973314803059</c:v>
                </c:pt>
                <c:pt idx="61">
                  <c:v>172.26535950444483</c:v>
                </c:pt>
                <c:pt idx="62">
                  <c:v>188.48442958381455</c:v>
                </c:pt>
                <c:pt idx="63">
                  <c:v>206.37288653420495</c:v>
                </c:pt>
                <c:pt idx="64">
                  <c:v>225.31437256267046</c:v>
                </c:pt>
                <c:pt idx="65">
                  <c:v>246.79345833170171</c:v>
                </c:pt>
                <c:pt idx="66">
                  <c:v>270.89099909524526</c:v>
                </c:pt>
                <c:pt idx="67">
                  <c:v>295.36681486616339</c:v>
                </c:pt>
                <c:pt idx="68">
                  <c:v>323.44262226189653</c:v>
                </c:pt>
                <c:pt idx="69">
                  <c:v>353.35445096129746</c:v>
                </c:pt>
                <c:pt idx="70">
                  <c:v>386.92415312336851</c:v>
                </c:pt>
                <c:pt idx="71">
                  <c:v>423.65172256218858</c:v>
                </c:pt>
                <c:pt idx="72">
                  <c:v>463.61470741806318</c:v>
                </c:pt>
                <c:pt idx="73">
                  <c:v>505.25711807214361</c:v>
                </c:pt>
                <c:pt idx="74">
                  <c:v>552.48564051915002</c:v>
                </c:pt>
                <c:pt idx="75">
                  <c:v>605.93459385366805</c:v>
                </c:pt>
                <c:pt idx="76">
                  <c:v>663.80149825348917</c:v>
                </c:pt>
                <c:pt idx="77">
                  <c:v>727.1181731745387</c:v>
                </c:pt>
                <c:pt idx="78">
                  <c:v>794.24864094270947</c:v>
                </c:pt>
                <c:pt idx="79">
                  <c:v>872.44756241982543</c:v>
                </c:pt>
                <c:pt idx="80">
                  <c:v>952.734051613269</c:v>
                </c:pt>
                <c:pt idx="81">
                  <c:v>1039.2551408388897</c:v>
                </c:pt>
                <c:pt idx="82">
                  <c:v>1140.4454103124133</c:v>
                </c:pt>
                <c:pt idx="83">
                  <c:v>1246.5409083242148</c:v>
                </c:pt>
                <c:pt idx="84">
                  <c:v>1361.9044379823513</c:v>
                </c:pt>
                <c:pt idx="85">
                  <c:v>1492.1781409339658</c:v>
                </c:pt>
                <c:pt idx="86">
                  <c:v>1631.7970121203016</c:v>
                </c:pt>
                <c:pt idx="87">
                  <c:v>1786.3765011068494</c:v>
                </c:pt>
                <c:pt idx="88">
                  <c:v>1954.1177732455465</c:v>
                </c:pt>
                <c:pt idx="89">
                  <c:v>2136.2044518575717</c:v>
                </c:pt>
                <c:pt idx="90">
                  <c:v>2333.85167338253</c:v>
                </c:pt>
                <c:pt idx="91">
                  <c:v>2555.4530980166992</c:v>
                </c:pt>
                <c:pt idx="92">
                  <c:v>2796.7600989131838</c:v>
                </c:pt>
                <c:pt idx="93">
                  <c:v>3060.8019333738143</c:v>
                </c:pt>
                <c:pt idx="94">
                  <c:v>3345.214411999063</c:v>
                </c:pt>
                <c:pt idx="95">
                  <c:v>3663.3487494104261</c:v>
                </c:pt>
                <c:pt idx="96">
                  <c:v>4005.024797321154</c:v>
                </c:pt>
                <c:pt idx="97">
                  <c:v>4380.8455442189643</c:v>
                </c:pt>
                <c:pt idx="98">
                  <c:v>4795.0633797111623</c:v>
                </c:pt>
                <c:pt idx="99">
                  <c:v>5247.8231700734941</c:v>
                </c:pt>
                <c:pt idx="100">
                  <c:v>5729.0952774355783</c:v>
                </c:pt>
                <c:pt idx="101">
                  <c:v>6259.1515735012954</c:v>
                </c:pt>
                <c:pt idx="102">
                  <c:v>6884.0548305084149</c:v>
                </c:pt>
                <c:pt idx="103">
                  <c:v>7511.0219615999094</c:v>
                </c:pt>
                <c:pt idx="104">
                  <c:v>8233.1380151556368</c:v>
                </c:pt>
                <c:pt idx="105">
                  <c:v>9003.6939648375683</c:v>
                </c:pt>
                <c:pt idx="106">
                  <c:v>9822.3248228860175</c:v>
                </c:pt>
                <c:pt idx="107">
                  <c:v>10737.937067717921</c:v>
                </c:pt>
                <c:pt idx="108">
                  <c:v>11749.552381626912</c:v>
                </c:pt>
                <c:pt idx="109">
                  <c:v>12857.65333863546</c:v>
                </c:pt>
                <c:pt idx="110">
                  <c:v>14109.704339233711</c:v>
                </c:pt>
                <c:pt idx="111">
                  <c:v>15408.757861481898</c:v>
                </c:pt>
                <c:pt idx="112">
                  <c:v>16851.225233961497</c:v>
                </c:pt>
                <c:pt idx="113">
                  <c:v>18440.664146639287</c:v>
                </c:pt>
                <c:pt idx="114">
                  <c:v>20170.344902523637</c:v>
                </c:pt>
                <c:pt idx="115">
                  <c:v>22047.170285584998</c:v>
                </c:pt>
                <c:pt idx="116">
                  <c:v>24116.026264743195</c:v>
                </c:pt>
                <c:pt idx="117">
                  <c:v>26377.61271343433</c:v>
                </c:pt>
                <c:pt idx="118">
                  <c:v>28630.635119434402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06816"/>
        <c:axId val="220304896"/>
      </c:scatterChart>
      <c:valAx>
        <c:axId val="220280320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220282240"/>
        <c:crossesAt val="0"/>
        <c:crossBetween val="midCat"/>
        <c:majorUnit val="0.2"/>
        <c:minorUnit val="0.1"/>
      </c:valAx>
      <c:valAx>
        <c:axId val="220282240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220280320"/>
        <c:crossesAt val="0"/>
        <c:crossBetween val="midCat"/>
        <c:majorUnit val="40"/>
        <c:minorUnit val="20"/>
      </c:valAx>
      <c:valAx>
        <c:axId val="220304896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220306816"/>
        <c:crosses val="max"/>
        <c:crossBetween val="midCat"/>
        <c:majorUnit val="85.8"/>
        <c:minorUnit val="42.9"/>
      </c:valAx>
      <c:valAx>
        <c:axId val="220306816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22030489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0.99966184228324095</c:v>
                </c:pt>
                <c:pt idx="34">
                  <c:v>0.99966184228324095</c:v>
                </c:pt>
                <c:pt idx="35">
                  <c:v>0.99966184228324095</c:v>
                </c:pt>
                <c:pt idx="36">
                  <c:v>0.99966184228324095</c:v>
                </c:pt>
                <c:pt idx="37">
                  <c:v>0.99966184228324095</c:v>
                </c:pt>
                <c:pt idx="38">
                  <c:v>0.99966184228324095</c:v>
                </c:pt>
                <c:pt idx="39">
                  <c:v>0.99966184228324095</c:v>
                </c:pt>
                <c:pt idx="40">
                  <c:v>0.99966184228324095</c:v>
                </c:pt>
                <c:pt idx="41">
                  <c:v>0.99966184228324095</c:v>
                </c:pt>
                <c:pt idx="42">
                  <c:v>0.99966184228324095</c:v>
                </c:pt>
                <c:pt idx="43">
                  <c:v>0.99925605302313003</c:v>
                </c:pt>
                <c:pt idx="44">
                  <c:v>0.99864736913296359</c:v>
                </c:pt>
                <c:pt idx="45">
                  <c:v>0.99736236980927906</c:v>
                </c:pt>
                <c:pt idx="46">
                  <c:v>0.99546868659542809</c:v>
                </c:pt>
                <c:pt idx="47">
                  <c:v>0.99147842553767074</c:v>
                </c:pt>
                <c:pt idx="48">
                  <c:v>0.98464763965913704</c:v>
                </c:pt>
                <c:pt idx="49">
                  <c:v>0.97179764642229138</c:v>
                </c:pt>
                <c:pt idx="50">
                  <c:v>0.94400108210469358</c:v>
                </c:pt>
                <c:pt idx="51">
                  <c:v>0.89638847558501289</c:v>
                </c:pt>
                <c:pt idx="52">
                  <c:v>0.82571351278236171</c:v>
                </c:pt>
                <c:pt idx="53">
                  <c:v>0.74753144866765853</c:v>
                </c:pt>
                <c:pt idx="54">
                  <c:v>0.67002569998647366</c:v>
                </c:pt>
                <c:pt idx="55">
                  <c:v>0.61132152035709453</c:v>
                </c:pt>
                <c:pt idx="56">
                  <c:v>0.57960232652509125</c:v>
                </c:pt>
                <c:pt idx="57">
                  <c:v>0.55369944542134442</c:v>
                </c:pt>
                <c:pt idx="58">
                  <c:v>0.53050182605167051</c:v>
                </c:pt>
                <c:pt idx="59">
                  <c:v>0.50831867983227375</c:v>
                </c:pt>
                <c:pt idx="60">
                  <c:v>0.48789395374002431</c:v>
                </c:pt>
                <c:pt idx="61">
                  <c:v>0.468551332341404</c:v>
                </c:pt>
                <c:pt idx="62">
                  <c:v>0.45049371026646823</c:v>
                </c:pt>
                <c:pt idx="63">
                  <c:v>0.43263898282158797</c:v>
                </c:pt>
                <c:pt idx="64">
                  <c:v>0.41539293926687404</c:v>
                </c:pt>
                <c:pt idx="65">
                  <c:v>0.39949952657919652</c:v>
                </c:pt>
                <c:pt idx="66">
                  <c:v>0.38286216691464903</c:v>
                </c:pt>
                <c:pt idx="67">
                  <c:v>0.36730691194373055</c:v>
                </c:pt>
                <c:pt idx="68">
                  <c:v>0.35208981468957123</c:v>
                </c:pt>
                <c:pt idx="69">
                  <c:v>0.33727850669552273</c:v>
                </c:pt>
                <c:pt idx="70">
                  <c:v>0.3227377248748815</c:v>
                </c:pt>
                <c:pt idx="71">
                  <c:v>0.30873799540105495</c:v>
                </c:pt>
                <c:pt idx="72">
                  <c:v>0.29534694981739473</c:v>
                </c:pt>
                <c:pt idx="73">
                  <c:v>0.28290274584066</c:v>
                </c:pt>
                <c:pt idx="74">
                  <c:v>0.26984985797375904</c:v>
                </c:pt>
                <c:pt idx="75">
                  <c:v>0.25727039091032045</c:v>
                </c:pt>
                <c:pt idx="76">
                  <c:v>0.24523197619369663</c:v>
                </c:pt>
                <c:pt idx="77">
                  <c:v>0.23366698228053562</c:v>
                </c:pt>
                <c:pt idx="78">
                  <c:v>0.22257540917083729</c:v>
                </c:pt>
                <c:pt idx="79">
                  <c:v>0.21141620451778709</c:v>
                </c:pt>
                <c:pt idx="80">
                  <c:v>0.20079805221155145</c:v>
                </c:pt>
                <c:pt idx="81">
                  <c:v>0.19099147842553765</c:v>
                </c:pt>
                <c:pt idx="82">
                  <c:v>0.18057622074935742</c:v>
                </c:pt>
                <c:pt idx="83">
                  <c:v>0.17104017313675091</c:v>
                </c:pt>
                <c:pt idx="84">
                  <c:v>0.16150412552414439</c:v>
                </c:pt>
                <c:pt idx="85">
                  <c:v>0.15176518328148247</c:v>
                </c:pt>
                <c:pt idx="86">
                  <c:v>0.14256729338563501</c:v>
                </c:pt>
                <c:pt idx="87">
                  <c:v>0.13350466657649129</c:v>
                </c:pt>
                <c:pt idx="88">
                  <c:v>0.12450967131069923</c:v>
                </c:pt>
                <c:pt idx="89">
                  <c:v>0.11571757067496269</c:v>
                </c:pt>
                <c:pt idx="90">
                  <c:v>0.10733125929933707</c:v>
                </c:pt>
                <c:pt idx="91">
                  <c:v>9.8809684837007916E-2</c:v>
                </c:pt>
                <c:pt idx="92">
                  <c:v>9.0626268091437812E-2</c:v>
                </c:pt>
                <c:pt idx="93">
                  <c:v>8.2645745975923113E-2</c:v>
                </c:pt>
                <c:pt idx="94">
                  <c:v>7.5138644663871212E-2</c:v>
                </c:pt>
                <c:pt idx="95">
                  <c:v>6.8172595698633875E-2</c:v>
                </c:pt>
                <c:pt idx="96">
                  <c:v>6.1409441363451944E-2</c:v>
                </c:pt>
                <c:pt idx="97">
                  <c:v>5.5457865548491747E-2</c:v>
                </c:pt>
                <c:pt idx="98">
                  <c:v>4.9032868930068974E-2</c:v>
                </c:pt>
                <c:pt idx="99">
                  <c:v>4.3351819288516058E-2</c:v>
                </c:pt>
                <c:pt idx="100">
                  <c:v>3.80089273637223E-2</c:v>
                </c:pt>
                <c:pt idx="101">
                  <c:v>3.3071824699039576E-2</c:v>
                </c:pt>
                <c:pt idx="102">
                  <c:v>2.8202353577708505E-2</c:v>
                </c:pt>
                <c:pt idx="103">
                  <c:v>2.4212092519951156E-2</c:v>
                </c:pt>
                <c:pt idx="104">
                  <c:v>2.0154199918842042E-2</c:v>
                </c:pt>
                <c:pt idx="105">
                  <c:v>1.650209657784385E-2</c:v>
                </c:pt>
                <c:pt idx="106">
                  <c:v>1.3729203300419268E-2</c:v>
                </c:pt>
                <c:pt idx="107">
                  <c:v>1.0753415392939281E-2</c:v>
                </c:pt>
                <c:pt idx="108">
                  <c:v>8.1834167455701046E-3</c:v>
                </c:pt>
                <c:pt idx="109">
                  <c:v>6.1544704450154919E-3</c:v>
                </c:pt>
                <c:pt idx="110">
                  <c:v>4.328418774516396E-3</c:v>
                </c:pt>
                <c:pt idx="111">
                  <c:v>2.7728932774245818E-3</c:v>
                </c:pt>
                <c:pt idx="112">
                  <c:v>1.5555254970918142E-3</c:v>
                </c:pt>
                <c:pt idx="113">
                  <c:v>1.0821046936290157E-3</c:v>
                </c:pt>
                <c:pt idx="114">
                  <c:v>6.0868389016632829E-4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2.5593037334733907E-3</c:v>
                </c:pt>
                <c:pt idx="1">
                  <c:v>2.7138221086651371E-3</c:v>
                </c:pt>
                <c:pt idx="2">
                  <c:v>3.0665717120920834E-3</c:v>
                </c:pt>
                <c:pt idx="3">
                  <c:v>3.4104680743375004E-3</c:v>
                </c:pt>
                <c:pt idx="4">
                  <c:v>3.6741315084393468E-3</c:v>
                </c:pt>
                <c:pt idx="5">
                  <c:v>4.0019814469142911E-3</c:v>
                </c:pt>
                <c:pt idx="6">
                  <c:v>4.3725761238238492E-3</c:v>
                </c:pt>
                <c:pt idx="7">
                  <c:v>4.7722211179738842E-3</c:v>
                </c:pt>
                <c:pt idx="8">
                  <c:v>5.2288588269396681E-3</c:v>
                </c:pt>
                <c:pt idx="9">
                  <c:v>5.747608826909726E-3</c:v>
                </c:pt>
                <c:pt idx="10">
                  <c:v>6.2660820492862843E-3</c:v>
                </c:pt>
                <c:pt idx="11">
                  <c:v>6.8546900664225438E-3</c:v>
                </c:pt>
                <c:pt idx="12">
                  <c:v>7.5009827423582996E-3</c:v>
                </c:pt>
                <c:pt idx="13">
                  <c:v>8.1813061136350972E-3</c:v>
                </c:pt>
                <c:pt idx="14">
                  <c:v>8.931072335687849E-3</c:v>
                </c:pt>
                <c:pt idx="15">
                  <c:v>9.7826522475878124E-3</c:v>
                </c:pt>
                <c:pt idx="16">
                  <c:v>1.0701461598806944E-2</c:v>
                </c:pt>
                <c:pt idx="17">
                  <c:v>1.17003656916957E-2</c:v>
                </c:pt>
                <c:pt idx="18">
                  <c:v>1.2800945085634915E-2</c:v>
                </c:pt>
                <c:pt idx="19">
                  <c:v>1.4001539115063598E-2</c:v>
                </c:pt>
                <c:pt idx="20">
                  <c:v>1.5319440714536977E-2</c:v>
                </c:pt>
                <c:pt idx="21">
                  <c:v>1.6764470632877011E-2</c:v>
                </c:pt>
                <c:pt idx="22">
                  <c:v>1.8299830398807677E-2</c:v>
                </c:pt>
                <c:pt idx="23">
                  <c:v>2.0168436861640916E-2</c:v>
                </c:pt>
                <c:pt idx="24">
                  <c:v>2.186689308493377E-2</c:v>
                </c:pt>
                <c:pt idx="25">
                  <c:v>2.4074137742704348E-2</c:v>
                </c:pt>
                <c:pt idx="26">
                  <c:v>2.6270178572976675E-2</c:v>
                </c:pt>
                <c:pt idx="27">
                  <c:v>2.8636507222294917E-2</c:v>
                </c:pt>
                <c:pt idx="28">
                  <c:v>3.1351158045158138E-2</c:v>
                </c:pt>
                <c:pt idx="29">
                  <c:v>3.4396702146087969E-2</c:v>
                </c:pt>
                <c:pt idx="30">
                  <c:v>3.7602301388016346E-2</c:v>
                </c:pt>
                <c:pt idx="31">
                  <c:v>4.1252638520972468E-2</c:v>
                </c:pt>
                <c:pt idx="32">
                  <c:v>4.514727477262561E-2</c:v>
                </c:pt>
                <c:pt idx="33">
                  <c:v>4.9218835031238979E-2</c:v>
                </c:pt>
                <c:pt idx="34">
                  <c:v>5.3206581855077081E-2</c:v>
                </c:pt>
                <c:pt idx="35">
                  <c:v>5.7572452191942652E-2</c:v>
                </c:pt>
                <c:pt idx="36">
                  <c:v>6.299574565973301E-2</c:v>
                </c:pt>
                <c:pt idx="37">
                  <c:v>7.0718960577390855E-2</c:v>
                </c:pt>
                <c:pt idx="38">
                  <c:v>7.6010993485401065E-2</c:v>
                </c:pt>
                <c:pt idx="39">
                  <c:v>8.4564800156743059E-2</c:v>
                </c:pt>
                <c:pt idx="40">
                  <c:v>9.1969905360272636E-2</c:v>
                </c:pt>
                <c:pt idx="41">
                  <c:v>0.10016504711641784</c:v>
                </c:pt>
                <c:pt idx="42">
                  <c:v>0.10869124077170664</c:v>
                </c:pt>
                <c:pt idx="43">
                  <c:v>0.11964224569624535</c:v>
                </c:pt>
                <c:pt idx="44">
                  <c:v>0.13029439556310174</c:v>
                </c:pt>
                <c:pt idx="45">
                  <c:v>0.14399309305198724</c:v>
                </c:pt>
                <c:pt idx="46">
                  <c:v>0.15594994983444443</c:v>
                </c:pt>
                <c:pt idx="47">
                  <c:v>0.17349786938949538</c:v>
                </c:pt>
                <c:pt idx="48">
                  <c:v>0.18855293894476816</c:v>
                </c:pt>
                <c:pt idx="49">
                  <c:v>0.20498880173795295</c:v>
                </c:pt>
                <c:pt idx="50">
                  <c:v>0.22574578753847185</c:v>
                </c:pt>
                <c:pt idx="51">
                  <c:v>0.24632659387994291</c:v>
                </c:pt>
                <c:pt idx="52">
                  <c:v>0.26870949103977437</c:v>
                </c:pt>
                <c:pt idx="53">
                  <c:v>0.29564609502609462</c:v>
                </c:pt>
                <c:pt idx="54">
                  <c:v>0.32320824874537118</c:v>
                </c:pt>
                <c:pt idx="55">
                  <c:v>0.35395856957393296</c:v>
                </c:pt>
                <c:pt idx="56">
                  <c:v>0.3871981147776562</c:v>
                </c:pt>
                <c:pt idx="57">
                  <c:v>0.42478211647285324</c:v>
                </c:pt>
                <c:pt idx="58">
                  <c:v>0.46257573106552691</c:v>
                </c:pt>
                <c:pt idx="59">
                  <c:v>0.50745521461423881</c:v>
                </c:pt>
                <c:pt idx="60">
                  <c:v>0.55447785666845828</c:v>
                </c:pt>
                <c:pt idx="61">
                  <c:v>0.60703838135134136</c:v>
                </c:pt>
                <c:pt idx="62">
                  <c:v>0.66419205447707819</c:v>
                </c:pt>
                <c:pt idx="63">
                  <c:v>0.72722840713251702</c:v>
                </c:pt>
                <c:pt idx="64">
                  <c:v>0.79397548299376741</c:v>
                </c:pt>
                <c:pt idx="65">
                  <c:v>0.86966469582011585</c:v>
                </c:pt>
                <c:pt idx="66">
                  <c:v>0.95458096791178959</c:v>
                </c:pt>
                <c:pt idx="67">
                  <c:v>1.0408302267910738</c:v>
                </c:pt>
                <c:pt idx="68">
                  <c:v>1.1397653390252782</c:v>
                </c:pt>
                <c:pt idx="69">
                  <c:v>1.2451703265931615</c:v>
                </c:pt>
                <c:pt idx="70">
                  <c:v>1.3634651347979674</c:v>
                </c:pt>
                <c:pt idx="71">
                  <c:v>1.4928878136653052</c:v>
                </c:pt>
                <c:pt idx="72">
                  <c:v>1.6337116317019917</c:v>
                </c:pt>
                <c:pt idx="73">
                  <c:v>1.7804535050057109</c:v>
                </c:pt>
                <c:pt idx="74">
                  <c:v>1.9468800338349528</c:v>
                </c:pt>
                <c:pt idx="75">
                  <c:v>2.1352264675604875</c:v>
                </c:pt>
                <c:pt idx="76">
                  <c:v>2.3391411262111363</c:v>
                </c:pt>
                <c:pt idx="77">
                  <c:v>2.5622599933309718</c:v>
                </c:pt>
                <c:pt idx="78">
                  <c:v>2.7988181186010572</c:v>
                </c:pt>
                <c:pt idx="79">
                  <c:v>3.0743798847822865</c:v>
                </c:pt>
                <c:pt idx="80">
                  <c:v>3.3572979397213145</c:v>
                </c:pt>
                <c:pt idx="81">
                  <c:v>3.6621858295870684</c:v>
                </c:pt>
                <c:pt idx="82">
                  <c:v>4.0187658034507567</c:v>
                </c:pt>
                <c:pt idx="83">
                  <c:v>4.3926310980579792</c:v>
                </c:pt>
                <c:pt idx="84">
                  <c:v>4.7991556048544011</c:v>
                </c:pt>
                <c:pt idx="85">
                  <c:v>5.2582214205232392</c:v>
                </c:pt>
                <c:pt idx="86">
                  <c:v>5.750218266638246</c:v>
                </c:pt>
                <c:pt idx="87">
                  <c:v>6.2949341808211567</c:v>
                </c:pt>
                <c:pt idx="88">
                  <c:v>6.8860303281708628</c:v>
                </c:pt>
                <c:pt idx="89">
                  <c:v>7.5276776272462964</c:v>
                </c:pt>
                <c:pt idx="90">
                  <c:v>8.2241580443089344</c:v>
                </c:pt>
                <c:pt idx="91">
                  <c:v>9.0050496321595155</c:v>
                </c:pt>
                <c:pt idx="92">
                  <c:v>9.8553808400955454</c:v>
                </c:pt>
                <c:pt idx="93">
                  <c:v>10.785826335702478</c:v>
                </c:pt>
                <c:pt idx="94">
                  <c:v>11.788055055147026</c:v>
                </c:pt>
                <c:pt idx="95">
                  <c:v>12.909114760882536</c:v>
                </c:pt>
                <c:pt idx="96">
                  <c:v>14.113132072702561</c:v>
                </c:pt>
                <c:pt idx="97">
                  <c:v>15.437470398941695</c:v>
                </c:pt>
                <c:pt idx="98">
                  <c:v>16.897114549729604</c:v>
                </c:pt>
                <c:pt idx="99">
                  <c:v>18.492575013012306</c:v>
                </c:pt>
                <c:pt idx="100">
                  <c:v>20.188508785670127</c:v>
                </c:pt>
                <c:pt idx="101">
                  <c:v>22.056351031577481</c:v>
                </c:pt>
                <c:pt idx="102">
                  <c:v>24.258420343283735</c:v>
                </c:pt>
                <c:pt idx="103">
                  <c:v>26.467762450792328</c:v>
                </c:pt>
                <c:pt idx="104">
                  <c:v>29.012395693130156</c:v>
                </c:pt>
                <c:pt idx="105">
                  <c:v>31.727724171131538</c:v>
                </c:pt>
                <c:pt idx="106">
                  <c:v>34.612461720361033</c:v>
                </c:pt>
                <c:pt idx="107">
                  <c:v>37.838947745451215</c:v>
                </c:pt>
                <c:pt idx="108">
                  <c:v>41.403734795338039</c:v>
                </c:pt>
                <c:pt idx="109">
                  <c:v>45.30852339155598</c:v>
                </c:pt>
                <c:pt idx="110">
                  <c:v>49.720571263274955</c:v>
                </c:pt>
                <c:pt idx="111">
                  <c:v>54.298249269478823</c:v>
                </c:pt>
                <c:pt idx="112">
                  <c:v>59.381297082812083</c:v>
                </c:pt>
                <c:pt idx="113">
                  <c:v>64.982251491663305</c:v>
                </c:pt>
                <c:pt idx="114">
                  <c:v>71.07739801054025</c:v>
                </c:pt>
                <c:pt idx="115">
                  <c:v>77.691061058584935</c:v>
                </c:pt>
                <c:pt idx="116">
                  <c:v>84.981412342499524</c:v>
                </c:pt>
                <c:pt idx="117">
                  <c:v>92.950918115737522</c:v>
                </c:pt>
                <c:pt idx="118">
                  <c:v>100.89024543273825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0317952"/>
        <c:axId val="220361472"/>
      </c:scatterChart>
      <c:valAx>
        <c:axId val="220317952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0361472"/>
        <c:crossesAt val="0"/>
        <c:crossBetween val="midCat"/>
        <c:majorUnit val="0.2"/>
        <c:minorUnit val="0.1"/>
      </c:valAx>
      <c:valAx>
        <c:axId val="22036147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0317952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1.7283661360934077E-3</c:v>
                </c:pt>
                <c:pt idx="2">
                  <c:v>4.2386119008502388E-3</c:v>
                </c:pt>
                <c:pt idx="3">
                  <c:v>7.5307379222040484E-3</c:v>
                </c:pt>
                <c:pt idx="4">
                  <c:v>1.0822863943557859E-2</c:v>
                </c:pt>
                <c:pt idx="5">
                  <c:v>1.3785776960898811E-2</c:v>
                </c:pt>
                <c:pt idx="6">
                  <c:v>1.5308385220657606E-2</c:v>
                </c:pt>
                <c:pt idx="7">
                  <c:v>1.6707539734191978E-2</c:v>
                </c:pt>
                <c:pt idx="8">
                  <c:v>1.8888570987895422E-2</c:v>
                </c:pt>
                <c:pt idx="9">
                  <c:v>2.0411180252347904E-2</c:v>
                </c:pt>
                <c:pt idx="10">
                  <c:v>2.3168337025981488E-2</c:v>
                </c:pt>
                <c:pt idx="11">
                  <c:v>2.4896701529447653E-2</c:v>
                </c:pt>
                <c:pt idx="12">
                  <c:v>2.5925489780840322E-2</c:v>
                </c:pt>
                <c:pt idx="13">
                  <c:v>2.6419310793900135E-2</c:v>
                </c:pt>
                <c:pt idx="14">
                  <c:v>2.6666220295736353E-2</c:v>
                </c:pt>
                <c:pt idx="15">
                  <c:v>2.7160037290021425E-2</c:v>
                </c:pt>
                <c:pt idx="16">
                  <c:v>2.7448099045292804E-2</c:v>
                </c:pt>
                <c:pt idx="17">
                  <c:v>2.7777311044611973E-2</c:v>
                </c:pt>
                <c:pt idx="18">
                  <c:v>2.7983068293013027E-2</c:v>
                </c:pt>
                <c:pt idx="19">
                  <c:v>2.8312280292332199E-2</c:v>
                </c:pt>
                <c:pt idx="20">
                  <c:v>2.8518041559508003E-2</c:v>
                </c:pt>
                <c:pt idx="21">
                  <c:v>2.8847253558827172E-2</c:v>
                </c:pt>
                <c:pt idx="22">
                  <c:v>2.8929556056310122E-2</c:v>
                </c:pt>
                <c:pt idx="23">
                  <c:v>2.9011858553793075E-2</c:v>
                </c:pt>
                <c:pt idx="24">
                  <c:v>2.9176467567533719E-2</c:v>
                </c:pt>
                <c:pt idx="25">
                  <c:v>2.9341072562499619E-2</c:v>
                </c:pt>
                <c:pt idx="26">
                  <c:v>2.9505677557465516E-2</c:v>
                </c:pt>
                <c:pt idx="27">
                  <c:v>2.9629132308383627E-2</c:v>
                </c:pt>
                <c:pt idx="28">
                  <c:v>2.9834889556784684E-2</c:v>
                </c:pt>
                <c:pt idx="29">
                  <c:v>3.0081799058620903E-2</c:v>
                </c:pt>
                <c:pt idx="30">
                  <c:v>3.0328710569844496E-2</c:v>
                </c:pt>
                <c:pt idx="31">
                  <c:v>3.0740225066646615E-2</c:v>
                </c:pt>
                <c:pt idx="32">
                  <c:v>3.1028284812530622E-2</c:v>
                </c:pt>
                <c:pt idx="33">
                  <c:v>3.1355950075342566E-2</c:v>
                </c:pt>
                <c:pt idx="34">
                  <c:v>3.1355950075342566E-2</c:v>
                </c:pt>
                <c:pt idx="35">
                  <c:v>3.1355950075342566E-2</c:v>
                </c:pt>
                <c:pt idx="36">
                  <c:v>3.1355950075342566E-2</c:v>
                </c:pt>
                <c:pt idx="37">
                  <c:v>3.1355950075342566E-2</c:v>
                </c:pt>
                <c:pt idx="38">
                  <c:v>3.1355950075342566E-2</c:v>
                </c:pt>
                <c:pt idx="39">
                  <c:v>3.1355950075342566E-2</c:v>
                </c:pt>
                <c:pt idx="40">
                  <c:v>3.1355950075342566E-2</c:v>
                </c:pt>
                <c:pt idx="41">
                  <c:v>3.1355950075342566E-2</c:v>
                </c:pt>
                <c:pt idx="42">
                  <c:v>3.1355950075342566E-2</c:v>
                </c:pt>
                <c:pt idx="43">
                  <c:v>3.1749148390716887E-2</c:v>
                </c:pt>
                <c:pt idx="44">
                  <c:v>3.2338945863778383E-2</c:v>
                </c:pt>
                <c:pt idx="45">
                  <c:v>3.3584073862463759E-2</c:v>
                </c:pt>
                <c:pt idx="46">
                  <c:v>3.5418999334210624E-2</c:v>
                </c:pt>
                <c:pt idx="47">
                  <c:v>3.9285449435391515E-2</c:v>
                </c:pt>
                <c:pt idx="48">
                  <c:v>4.5904287744192709E-2</c:v>
                </c:pt>
                <c:pt idx="49">
                  <c:v>5.8355567731046429E-2</c:v>
                </c:pt>
                <c:pt idx="50">
                  <c:v>8.5289652334187907E-2</c:v>
                </c:pt>
                <c:pt idx="51">
                  <c:v>0.1314249213381091</c:v>
                </c:pt>
                <c:pt idx="52">
                  <c:v>0.19990696126580459</c:v>
                </c:pt>
                <c:pt idx="53">
                  <c:v>0.27566317002792518</c:v>
                </c:pt>
                <c:pt idx="54">
                  <c:v>0.35076404826442187</c:v>
                </c:pt>
                <c:pt idx="55">
                  <c:v>0.40764673788857464</c:v>
                </c:pt>
                <c:pt idx="56">
                  <c:v>0.43838173954033471</c:v>
                </c:pt>
                <c:pt idx="57">
                  <c:v>0.46348089867172931</c:v>
                </c:pt>
                <c:pt idx="58">
                  <c:v>0.48595873570062842</c:v>
                </c:pt>
                <c:pt idx="59">
                  <c:v>0.50745357694109161</c:v>
                </c:pt>
                <c:pt idx="60">
                  <c:v>0.52724455881493282</c:v>
                </c:pt>
                <c:pt idx="61">
                  <c:v>0.54598701184777587</c:v>
                </c:pt>
                <c:pt idx="62">
                  <c:v>0.56348433688193345</c:v>
                </c:pt>
                <c:pt idx="63">
                  <c:v>0.5807850627584038</c:v>
                </c:pt>
                <c:pt idx="64">
                  <c:v>0.59749599116181273</c:v>
                </c:pt>
                <c:pt idx="65">
                  <c:v>0.612896258513974</c:v>
                </c:pt>
                <c:pt idx="66">
                  <c:v>0.6290173894443214</c:v>
                </c:pt>
                <c:pt idx="67">
                  <c:v>0.64408999153367075</c:v>
                </c:pt>
                <c:pt idx="68">
                  <c:v>0.65883492836020796</c:v>
                </c:pt>
                <c:pt idx="69">
                  <c:v>0.67318666687137096</c:v>
                </c:pt>
                <c:pt idx="70">
                  <c:v>0.68727627317228435</c:v>
                </c:pt>
                <c:pt idx="71">
                  <c:v>0.70084161505269871</c:v>
                </c:pt>
                <c:pt idx="72">
                  <c:v>0.71381715946005153</c:v>
                </c:pt>
                <c:pt idx="73">
                  <c:v>0.7258752411315309</c:v>
                </c:pt>
                <c:pt idx="74">
                  <c:v>0.7385231202760717</c:v>
                </c:pt>
                <c:pt idx="75">
                  <c:v>0.75071226805267599</c:v>
                </c:pt>
                <c:pt idx="76">
                  <c:v>0.76237715140878115</c:v>
                </c:pt>
                <c:pt idx="77">
                  <c:v>0.77358330339694936</c:v>
                </c:pt>
                <c:pt idx="78">
                  <c:v>0.78433072401718096</c:v>
                </c:pt>
                <c:pt idx="79">
                  <c:v>0.79514367768997496</c:v>
                </c:pt>
                <c:pt idx="80">
                  <c:v>0.80543236694226994</c:v>
                </c:pt>
                <c:pt idx="81">
                  <c:v>0.81493465956381617</c:v>
                </c:pt>
                <c:pt idx="82">
                  <c:v>0.82502674965842404</c:v>
                </c:pt>
                <c:pt idx="83">
                  <c:v>0.83426691006972076</c:v>
                </c:pt>
                <c:pt idx="84">
                  <c:v>0.84350707048101747</c:v>
                </c:pt>
                <c:pt idx="85">
                  <c:v>0.85294383005000129</c:v>
                </c:pt>
                <c:pt idx="86">
                  <c:v>0.8618563251984861</c:v>
                </c:pt>
                <c:pt idx="87">
                  <c:v>0.87063775424184597</c:v>
                </c:pt>
                <c:pt idx="88">
                  <c:v>0.87935365023264367</c:v>
                </c:pt>
                <c:pt idx="89">
                  <c:v>0.88787294706575415</c:v>
                </c:pt>
                <c:pt idx="90">
                  <c:v>0.89599904558349031</c:v>
                </c:pt>
                <c:pt idx="91">
                  <c:v>0.90425621020635116</c:v>
                </c:pt>
                <c:pt idx="92">
                  <c:v>0.9121857095664001</c:v>
                </c:pt>
                <c:pt idx="93">
                  <c:v>0.91991860976876194</c:v>
                </c:pt>
                <c:pt idx="94">
                  <c:v>0.92719277860318694</c:v>
                </c:pt>
                <c:pt idx="95">
                  <c:v>0.93394268301711281</c:v>
                </c:pt>
                <c:pt idx="96">
                  <c:v>0.94049598827335168</c:v>
                </c:pt>
                <c:pt idx="97">
                  <c:v>0.94626289689884191</c:v>
                </c:pt>
                <c:pt idx="98">
                  <c:v>0.95248853689226864</c:v>
                </c:pt>
                <c:pt idx="99">
                  <c:v>0.95799331330750936</c:v>
                </c:pt>
                <c:pt idx="100">
                  <c:v>0.96317042445993806</c:v>
                </c:pt>
                <c:pt idx="101">
                  <c:v>0.96795433729699232</c:v>
                </c:pt>
                <c:pt idx="102">
                  <c:v>0.97267271708148428</c:v>
                </c:pt>
                <c:pt idx="103">
                  <c:v>0.9765391671826652</c:v>
                </c:pt>
                <c:pt idx="104">
                  <c:v>0.98047115033640853</c:v>
                </c:pt>
                <c:pt idx="105">
                  <c:v>0.98400993517477731</c:v>
                </c:pt>
                <c:pt idx="106">
                  <c:v>0.98669679032983526</c:v>
                </c:pt>
                <c:pt idx="107">
                  <c:v>0.98958024464258032</c:v>
                </c:pt>
                <c:pt idx="108">
                  <c:v>0.99207050063995106</c:v>
                </c:pt>
                <c:pt idx="109">
                  <c:v>0.99403649221682278</c:v>
                </c:pt>
                <c:pt idx="110">
                  <c:v>0.99580588463600717</c:v>
                </c:pt>
                <c:pt idx="111">
                  <c:v>0.99731314484494205</c:v>
                </c:pt>
                <c:pt idx="112">
                  <c:v>0.99849273979106512</c:v>
                </c:pt>
                <c:pt idx="113">
                  <c:v>0.99895147115900196</c:v>
                </c:pt>
                <c:pt idx="114">
                  <c:v>0.99941020252693857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3.3815771675909647E-4</c:v>
                </c:pt>
                <c:pt idx="34">
                  <c:v>3.3815771675909647E-4</c:v>
                </c:pt>
                <c:pt idx="35">
                  <c:v>3.3815771675909647E-4</c:v>
                </c:pt>
                <c:pt idx="36">
                  <c:v>3.3815771675909647E-4</c:v>
                </c:pt>
                <c:pt idx="37">
                  <c:v>3.3815771675909647E-4</c:v>
                </c:pt>
                <c:pt idx="38">
                  <c:v>3.3815771675909647E-4</c:v>
                </c:pt>
                <c:pt idx="39">
                  <c:v>3.3815771675909647E-4</c:v>
                </c:pt>
                <c:pt idx="40">
                  <c:v>3.3815771675909647E-4</c:v>
                </c:pt>
                <c:pt idx="41">
                  <c:v>3.3815771675909647E-4</c:v>
                </c:pt>
                <c:pt idx="42">
                  <c:v>3.3815771675909647E-4</c:v>
                </c:pt>
                <c:pt idx="43">
                  <c:v>7.4394697687001229E-4</c:v>
                </c:pt>
                <c:pt idx="44">
                  <c:v>1.3526308670363859E-3</c:v>
                </c:pt>
                <c:pt idx="45">
                  <c:v>2.6376301907209522E-3</c:v>
                </c:pt>
                <c:pt idx="46">
                  <c:v>4.5313134045718928E-3</c:v>
                </c:pt>
                <c:pt idx="47">
                  <c:v>8.521574462329231E-3</c:v>
                </c:pt>
                <c:pt idx="48">
                  <c:v>1.5352360340862981E-2</c:v>
                </c:pt>
                <c:pt idx="49">
                  <c:v>2.8202353577708644E-2</c:v>
                </c:pt>
                <c:pt idx="50">
                  <c:v>5.5998917895306373E-2</c:v>
                </c:pt>
                <c:pt idx="51">
                  <c:v>0.10361152441498715</c:v>
                </c:pt>
                <c:pt idx="52">
                  <c:v>0.17428648721763831</c:v>
                </c:pt>
                <c:pt idx="53">
                  <c:v>0.25246855133234142</c:v>
                </c:pt>
                <c:pt idx="54">
                  <c:v>0.32997430001352634</c:v>
                </c:pt>
                <c:pt idx="55">
                  <c:v>0.38867847964290547</c:v>
                </c:pt>
                <c:pt idx="56">
                  <c:v>0.42039767347490875</c:v>
                </c:pt>
                <c:pt idx="57">
                  <c:v>0.44630055457865553</c:v>
                </c:pt>
                <c:pt idx="58">
                  <c:v>0.46949817394832954</c:v>
                </c:pt>
                <c:pt idx="59">
                  <c:v>0.49168132016772625</c:v>
                </c:pt>
                <c:pt idx="60">
                  <c:v>0.51210604625997569</c:v>
                </c:pt>
                <c:pt idx="61">
                  <c:v>0.531448667658596</c:v>
                </c:pt>
                <c:pt idx="62">
                  <c:v>0.54950628973353177</c:v>
                </c:pt>
                <c:pt idx="63">
                  <c:v>0.56736101717841203</c:v>
                </c:pt>
                <c:pt idx="64">
                  <c:v>0.58460706073312596</c:v>
                </c:pt>
                <c:pt idx="65">
                  <c:v>0.60050047342080348</c:v>
                </c:pt>
                <c:pt idx="66">
                  <c:v>0.61713783308535097</c:v>
                </c:pt>
                <c:pt idx="67">
                  <c:v>0.63269308805626945</c:v>
                </c:pt>
                <c:pt idx="68">
                  <c:v>0.64791018531042877</c:v>
                </c:pt>
                <c:pt idx="69">
                  <c:v>0.66272149330447727</c:v>
                </c:pt>
                <c:pt idx="70">
                  <c:v>0.6772622751251185</c:v>
                </c:pt>
                <c:pt idx="71">
                  <c:v>0.69126200459894505</c:v>
                </c:pt>
                <c:pt idx="72">
                  <c:v>0.70465305018260527</c:v>
                </c:pt>
                <c:pt idx="73">
                  <c:v>0.71709725415934</c:v>
                </c:pt>
                <c:pt idx="74">
                  <c:v>0.73015014202624096</c:v>
                </c:pt>
                <c:pt idx="75">
                  <c:v>0.74272960908967955</c:v>
                </c:pt>
                <c:pt idx="76">
                  <c:v>0.75476802380630337</c:v>
                </c:pt>
                <c:pt idx="77">
                  <c:v>0.76633301771946438</c:v>
                </c:pt>
                <c:pt idx="78">
                  <c:v>0.77742459082916271</c:v>
                </c:pt>
                <c:pt idx="79">
                  <c:v>0.78858379548221291</c:v>
                </c:pt>
                <c:pt idx="80">
                  <c:v>0.79920194778844855</c:v>
                </c:pt>
                <c:pt idx="81">
                  <c:v>0.80900852157446235</c:v>
                </c:pt>
                <c:pt idx="82">
                  <c:v>0.81942377925064258</c:v>
                </c:pt>
                <c:pt idx="83">
                  <c:v>0.82895982686324909</c:v>
                </c:pt>
                <c:pt idx="84">
                  <c:v>0.83849587447585561</c:v>
                </c:pt>
                <c:pt idx="85">
                  <c:v>0.84823481671851753</c:v>
                </c:pt>
                <c:pt idx="86">
                  <c:v>0.85743270661436499</c:v>
                </c:pt>
                <c:pt idx="87">
                  <c:v>0.86649533342350871</c:v>
                </c:pt>
                <c:pt idx="88">
                  <c:v>0.87549032868930077</c:v>
                </c:pt>
                <c:pt idx="89">
                  <c:v>0.88428242932503731</c:v>
                </c:pt>
                <c:pt idx="90">
                  <c:v>0.89266874070066293</c:v>
                </c:pt>
                <c:pt idx="91">
                  <c:v>0.90119031516299208</c:v>
                </c:pt>
                <c:pt idx="92">
                  <c:v>0.90937373190856219</c:v>
                </c:pt>
                <c:pt idx="93">
                  <c:v>0.91735425402407689</c:v>
                </c:pt>
                <c:pt idx="94">
                  <c:v>0.92486135533612879</c:v>
                </c:pt>
                <c:pt idx="95">
                  <c:v>0.93182740430136612</c:v>
                </c:pt>
                <c:pt idx="96">
                  <c:v>0.93859055863654806</c:v>
                </c:pt>
                <c:pt idx="97">
                  <c:v>0.94454213445150825</c:v>
                </c:pt>
                <c:pt idx="98">
                  <c:v>0.95096713106993103</c:v>
                </c:pt>
                <c:pt idx="99">
                  <c:v>0.95664818071148394</c:v>
                </c:pt>
                <c:pt idx="100">
                  <c:v>0.9619910726362777</c:v>
                </c:pt>
                <c:pt idx="101">
                  <c:v>0.96692817530096042</c:v>
                </c:pt>
                <c:pt idx="102">
                  <c:v>0.97179764642229149</c:v>
                </c:pt>
                <c:pt idx="103">
                  <c:v>0.97578790748004884</c:v>
                </c:pt>
                <c:pt idx="104">
                  <c:v>0.97984580008115796</c:v>
                </c:pt>
                <c:pt idx="105">
                  <c:v>0.98349790342215615</c:v>
                </c:pt>
                <c:pt idx="106">
                  <c:v>0.98627079669958073</c:v>
                </c:pt>
                <c:pt idx="107">
                  <c:v>0.98924658460706072</c:v>
                </c:pt>
                <c:pt idx="108">
                  <c:v>0.9918165832544299</c:v>
                </c:pt>
                <c:pt idx="109">
                  <c:v>0.99384552955498451</c:v>
                </c:pt>
                <c:pt idx="110">
                  <c:v>0.9956715812254836</c:v>
                </c:pt>
                <c:pt idx="111">
                  <c:v>0.99722710672257542</c:v>
                </c:pt>
                <c:pt idx="112">
                  <c:v>0.99844447450290819</c:v>
                </c:pt>
                <c:pt idx="113">
                  <c:v>0.99891789530637098</c:v>
                </c:pt>
                <c:pt idx="114">
                  <c:v>0.99939131610983367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459200"/>
        <c:axId val="221461504"/>
      </c:scatterChart>
      <c:valAx>
        <c:axId val="221459200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1461504"/>
        <c:crossesAt val="1.0000000000000041E-3"/>
        <c:crossBetween val="midCat"/>
        <c:majorUnit val="0.2"/>
        <c:minorUnit val="0.1"/>
      </c:valAx>
      <c:valAx>
        <c:axId val="221461504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1459200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4.3252595155709346E-3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5.1903114186851217E-3</c:v>
                </c:pt>
                <c:pt idx="44">
                  <c:v>7.7854671280276812E-3</c:v>
                </c:pt>
                <c:pt idx="45">
                  <c:v>1.6435986159169549E-2</c:v>
                </c:pt>
                <c:pt idx="46">
                  <c:v>2.4221453287197235E-2</c:v>
                </c:pt>
                <c:pt idx="47">
                  <c:v>5.1038062283737022E-2</c:v>
                </c:pt>
                <c:pt idx="48">
                  <c:v>8.7370242214532892E-2</c:v>
                </c:pt>
                <c:pt idx="49">
                  <c:v>0.16435986159169547</c:v>
                </c:pt>
                <c:pt idx="50">
                  <c:v>0.3555363321799308</c:v>
                </c:pt>
                <c:pt idx="51">
                  <c:v>0.60899653979238755</c:v>
                </c:pt>
                <c:pt idx="52">
                  <c:v>0.90397923875432529</c:v>
                </c:pt>
                <c:pt idx="53">
                  <c:v>1</c:v>
                </c:pt>
                <c:pt idx="54">
                  <c:v>0.99134948096885833</c:v>
                </c:pt>
                <c:pt idx="55">
                  <c:v>0.75086505190311392</c:v>
                </c:pt>
                <c:pt idx="56">
                  <c:v>0.40570934256055402</c:v>
                </c:pt>
                <c:pt idx="57">
                  <c:v>0.33131487889273342</c:v>
                </c:pt>
                <c:pt idx="58">
                  <c:v>0.29671280276816608</c:v>
                </c:pt>
                <c:pt idx="59">
                  <c:v>0.28373702422145303</c:v>
                </c:pt>
                <c:pt idx="60">
                  <c:v>0.26124567474048455</c:v>
                </c:pt>
                <c:pt idx="61">
                  <c:v>0.24740484429065732</c:v>
                </c:pt>
                <c:pt idx="62">
                  <c:v>0.23096885813148818</c:v>
                </c:pt>
                <c:pt idx="63">
                  <c:v>0.22837370242214489</c:v>
                </c:pt>
                <c:pt idx="64">
                  <c:v>0.22058823529411778</c:v>
                </c:pt>
                <c:pt idx="65">
                  <c:v>0.20328719723183375</c:v>
                </c:pt>
                <c:pt idx="66">
                  <c:v>0.21280276816608926</c:v>
                </c:pt>
                <c:pt idx="67">
                  <c:v>0.19896193771626344</c:v>
                </c:pt>
                <c:pt idx="68">
                  <c:v>0.19463667820069175</c:v>
                </c:pt>
                <c:pt idx="69">
                  <c:v>0.18944636678200796</c:v>
                </c:pt>
                <c:pt idx="70">
                  <c:v>0.18598615916955114</c:v>
                </c:pt>
                <c:pt idx="71">
                  <c:v>0.17906574394463612</c:v>
                </c:pt>
                <c:pt idx="72">
                  <c:v>0.17128027681660901</c:v>
                </c:pt>
                <c:pt idx="73">
                  <c:v>0.15916955017301018</c:v>
                </c:pt>
                <c:pt idx="74">
                  <c:v>0.16695501730103587</c:v>
                </c:pt>
                <c:pt idx="75">
                  <c:v>0.16089965397924144</c:v>
                </c:pt>
                <c:pt idx="76">
                  <c:v>0.15397923875432498</c:v>
                </c:pt>
                <c:pt idx="77">
                  <c:v>0.14792387543252486</c:v>
                </c:pt>
                <c:pt idx="78">
                  <c:v>0.14186851211072618</c:v>
                </c:pt>
                <c:pt idx="79">
                  <c:v>0.14273356401384107</c:v>
                </c:pt>
                <c:pt idx="80">
                  <c:v>0.13581314878892747</c:v>
                </c:pt>
                <c:pt idx="81">
                  <c:v>0.12543252595155704</c:v>
                </c:pt>
                <c:pt idx="82">
                  <c:v>0.13321799307958557</c:v>
                </c:pt>
                <c:pt idx="83">
                  <c:v>0.12197231833910026</c:v>
                </c:pt>
                <c:pt idx="84">
                  <c:v>0.12197231833910026</c:v>
                </c:pt>
                <c:pt idx="85">
                  <c:v>0.12456747404844215</c:v>
                </c:pt>
                <c:pt idx="86">
                  <c:v>0.11764705882352995</c:v>
                </c:pt>
                <c:pt idx="87">
                  <c:v>0.11591695501730014</c:v>
                </c:pt>
                <c:pt idx="88">
                  <c:v>0.11505190311418806</c:v>
                </c:pt>
                <c:pt idx="89">
                  <c:v>0.11245674740484475</c:v>
                </c:pt>
                <c:pt idx="90">
                  <c:v>0.10726643598615954</c:v>
                </c:pt>
                <c:pt idx="91">
                  <c:v>0.10899653979238652</c:v>
                </c:pt>
                <c:pt idx="92">
                  <c:v>0.10467128027681623</c:v>
                </c:pt>
                <c:pt idx="93">
                  <c:v>0.10207612456747434</c:v>
                </c:pt>
                <c:pt idx="94">
                  <c:v>9.6020761245674213E-2</c:v>
                </c:pt>
                <c:pt idx="95">
                  <c:v>8.9100346020760599E-2</c:v>
                </c:pt>
                <c:pt idx="96">
                  <c:v>8.6505190311418706E-2</c:v>
                </c:pt>
                <c:pt idx="97">
                  <c:v>7.6124567474049706E-2</c:v>
                </c:pt>
                <c:pt idx="98">
                  <c:v>8.2179930795846998E-2</c:v>
                </c:pt>
                <c:pt idx="99">
                  <c:v>7.2664359861592906E-2</c:v>
                </c:pt>
                <c:pt idx="100">
                  <c:v>6.8339100346021198E-2</c:v>
                </c:pt>
                <c:pt idx="101">
                  <c:v>6.3148788927334568E-2</c:v>
                </c:pt>
                <c:pt idx="102">
                  <c:v>6.2283737024222491E-2</c:v>
                </c:pt>
                <c:pt idx="103">
                  <c:v>5.1038062283737168E-2</c:v>
                </c:pt>
                <c:pt idx="104">
                  <c:v>5.190311418685066E-2</c:v>
                </c:pt>
                <c:pt idx="105">
                  <c:v>4.6712802768165453E-2</c:v>
                </c:pt>
                <c:pt idx="106">
                  <c:v>3.5467128027681545E-2</c:v>
                </c:pt>
                <c:pt idx="107">
                  <c:v>3.8062283737023438E-2</c:v>
                </c:pt>
                <c:pt idx="108">
                  <c:v>3.2871972318339646E-2</c:v>
                </c:pt>
                <c:pt idx="109">
                  <c:v>2.5951557093426038E-2</c:v>
                </c:pt>
                <c:pt idx="110">
                  <c:v>2.3356401384082726E-2</c:v>
                </c:pt>
                <c:pt idx="111">
                  <c:v>1.9896193771625919E-2</c:v>
                </c:pt>
                <c:pt idx="112">
                  <c:v>1.5570934256055623E-2</c:v>
                </c:pt>
                <c:pt idx="113">
                  <c:v>6.0553633218001189E-3</c:v>
                </c:pt>
                <c:pt idx="114">
                  <c:v>6.055363321798699E-3</c:v>
                </c:pt>
                <c:pt idx="115">
                  <c:v>7.7854671280271018E-3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579904"/>
        <c:axId val="221582464"/>
      </c:scatterChart>
      <c:valAx>
        <c:axId val="22157990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1582464"/>
        <c:crosses val="autoZero"/>
        <c:crossBetween val="midCat"/>
      </c:valAx>
      <c:valAx>
        <c:axId val="2215824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1579904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3.3815771675909674E-4</c:v>
                </c:pt>
                <c:pt idx="34">
                  <c:v>3.3815771675909674E-4</c:v>
                </c:pt>
                <c:pt idx="35">
                  <c:v>3.3815771675909674E-4</c:v>
                </c:pt>
                <c:pt idx="36">
                  <c:v>3.3815771675909674E-4</c:v>
                </c:pt>
                <c:pt idx="37">
                  <c:v>3.3815771675909674E-4</c:v>
                </c:pt>
                <c:pt idx="38">
                  <c:v>3.3815771675909674E-4</c:v>
                </c:pt>
                <c:pt idx="39">
                  <c:v>3.3815771675909674E-4</c:v>
                </c:pt>
                <c:pt idx="40">
                  <c:v>3.3815771675909674E-4</c:v>
                </c:pt>
                <c:pt idx="41">
                  <c:v>3.3815771675909674E-4</c:v>
                </c:pt>
                <c:pt idx="42">
                  <c:v>3.3815771675909674E-4</c:v>
                </c:pt>
                <c:pt idx="43">
                  <c:v>7.4394697687001001E-4</c:v>
                </c:pt>
                <c:pt idx="44">
                  <c:v>1.352630867036387E-3</c:v>
                </c:pt>
                <c:pt idx="45">
                  <c:v>2.6376301907209527E-3</c:v>
                </c:pt>
                <c:pt idx="46">
                  <c:v>4.5313134045718911E-3</c:v>
                </c:pt>
                <c:pt idx="47">
                  <c:v>8.521574462329231E-3</c:v>
                </c:pt>
                <c:pt idx="48">
                  <c:v>1.5352360340862983E-2</c:v>
                </c:pt>
                <c:pt idx="49">
                  <c:v>2.8202353577708641E-2</c:v>
                </c:pt>
                <c:pt idx="50">
                  <c:v>5.5998917895306366E-2</c:v>
                </c:pt>
                <c:pt idx="51">
                  <c:v>0.10361152441498715</c:v>
                </c:pt>
                <c:pt idx="52">
                  <c:v>0.17428648721763831</c:v>
                </c:pt>
                <c:pt idx="53">
                  <c:v>0.25246855133234142</c:v>
                </c:pt>
                <c:pt idx="54">
                  <c:v>0.32997430001352634</c:v>
                </c:pt>
                <c:pt idx="55">
                  <c:v>0.38867847964290547</c:v>
                </c:pt>
                <c:pt idx="56">
                  <c:v>0.42039767347490875</c:v>
                </c:pt>
                <c:pt idx="57">
                  <c:v>0.44630055457865553</c:v>
                </c:pt>
                <c:pt idx="58">
                  <c:v>0.46949817394832954</c:v>
                </c:pt>
                <c:pt idx="59">
                  <c:v>0.49168132016772625</c:v>
                </c:pt>
                <c:pt idx="60">
                  <c:v>0.51210604625997569</c:v>
                </c:pt>
                <c:pt idx="61">
                  <c:v>0.531448667658596</c:v>
                </c:pt>
                <c:pt idx="62">
                  <c:v>0.54950628973353177</c:v>
                </c:pt>
                <c:pt idx="63">
                  <c:v>0.56736101717841203</c:v>
                </c:pt>
                <c:pt idx="64">
                  <c:v>0.58460706073312596</c:v>
                </c:pt>
                <c:pt idx="65">
                  <c:v>0.60050047342080348</c:v>
                </c:pt>
                <c:pt idx="66">
                  <c:v>0.61713783308535097</c:v>
                </c:pt>
                <c:pt idx="67">
                  <c:v>0.63269308805626945</c:v>
                </c:pt>
                <c:pt idx="68">
                  <c:v>0.64791018531042877</c:v>
                </c:pt>
                <c:pt idx="69">
                  <c:v>0.66272149330447716</c:v>
                </c:pt>
                <c:pt idx="70">
                  <c:v>0.6772622751251185</c:v>
                </c:pt>
                <c:pt idx="71">
                  <c:v>0.69126200459894505</c:v>
                </c:pt>
                <c:pt idx="72">
                  <c:v>0.70465305018260527</c:v>
                </c:pt>
                <c:pt idx="73">
                  <c:v>0.71709725415934</c:v>
                </c:pt>
                <c:pt idx="74">
                  <c:v>0.73015014202624096</c:v>
                </c:pt>
                <c:pt idx="75">
                  <c:v>0.74272960908967955</c:v>
                </c:pt>
                <c:pt idx="76">
                  <c:v>0.75476802380630337</c:v>
                </c:pt>
                <c:pt idx="77">
                  <c:v>0.76633301771946438</c:v>
                </c:pt>
                <c:pt idx="78">
                  <c:v>0.77742459082916271</c:v>
                </c:pt>
                <c:pt idx="79">
                  <c:v>0.78858379548221291</c:v>
                </c:pt>
                <c:pt idx="80">
                  <c:v>0.79920194778844855</c:v>
                </c:pt>
                <c:pt idx="81">
                  <c:v>0.80900852157446235</c:v>
                </c:pt>
                <c:pt idx="82">
                  <c:v>0.81942377925064258</c:v>
                </c:pt>
                <c:pt idx="83">
                  <c:v>0.82895982686324909</c:v>
                </c:pt>
                <c:pt idx="84">
                  <c:v>0.83849587447585561</c:v>
                </c:pt>
                <c:pt idx="85">
                  <c:v>0.84823481671851753</c:v>
                </c:pt>
                <c:pt idx="86">
                  <c:v>0.85743270661436499</c:v>
                </c:pt>
                <c:pt idx="87">
                  <c:v>0.86649533342350871</c:v>
                </c:pt>
                <c:pt idx="88">
                  <c:v>0.87549032868930077</c:v>
                </c:pt>
                <c:pt idx="89">
                  <c:v>0.88428242932503731</c:v>
                </c:pt>
                <c:pt idx="90">
                  <c:v>0.89266874070066293</c:v>
                </c:pt>
                <c:pt idx="91">
                  <c:v>0.90119031516299208</c:v>
                </c:pt>
                <c:pt idx="92">
                  <c:v>0.90937373190856219</c:v>
                </c:pt>
                <c:pt idx="93">
                  <c:v>0.91735425402407689</c:v>
                </c:pt>
                <c:pt idx="94">
                  <c:v>0.92486135533612879</c:v>
                </c:pt>
                <c:pt idx="95">
                  <c:v>0.93182740430136612</c:v>
                </c:pt>
                <c:pt idx="96">
                  <c:v>0.93859055863654806</c:v>
                </c:pt>
                <c:pt idx="97">
                  <c:v>0.94454213445150825</c:v>
                </c:pt>
                <c:pt idx="98">
                  <c:v>0.95096713106993103</c:v>
                </c:pt>
                <c:pt idx="99">
                  <c:v>0.95664818071148394</c:v>
                </c:pt>
                <c:pt idx="100">
                  <c:v>0.9619910726362777</c:v>
                </c:pt>
                <c:pt idx="101">
                  <c:v>0.96692817530096042</c:v>
                </c:pt>
                <c:pt idx="102">
                  <c:v>0.97179764642229149</c:v>
                </c:pt>
                <c:pt idx="103">
                  <c:v>0.97578790748004884</c:v>
                </c:pt>
                <c:pt idx="104">
                  <c:v>0.97984580008115796</c:v>
                </c:pt>
                <c:pt idx="105">
                  <c:v>0.98349790342215615</c:v>
                </c:pt>
                <c:pt idx="106">
                  <c:v>0.98627079669958073</c:v>
                </c:pt>
                <c:pt idx="107">
                  <c:v>0.98924658460706072</c:v>
                </c:pt>
                <c:pt idx="108">
                  <c:v>0.9918165832544299</c:v>
                </c:pt>
                <c:pt idx="109">
                  <c:v>0.99384552955498451</c:v>
                </c:pt>
                <c:pt idx="110">
                  <c:v>0.9956715812254836</c:v>
                </c:pt>
                <c:pt idx="111">
                  <c:v>0.99722710672257542</c:v>
                </c:pt>
                <c:pt idx="112">
                  <c:v>0.99844447450290819</c:v>
                </c:pt>
                <c:pt idx="113">
                  <c:v>0.99891789530637098</c:v>
                </c:pt>
                <c:pt idx="114">
                  <c:v>0.99939131610983367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10144"/>
        <c:axId val="221912448"/>
      </c:scatterChart>
      <c:valAx>
        <c:axId val="22191014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1912448"/>
        <c:crosses val="autoZero"/>
        <c:crossBetween val="midCat"/>
      </c:valAx>
      <c:valAx>
        <c:axId val="22191244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1910144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9.0175896118767397E-3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9.7334892260817728E-3</c:v>
                </c:pt>
                <c:pt idx="44">
                  <c:v>1.643262717303226E-2</c:v>
                </c:pt>
                <c:pt idx="45">
                  <c:v>2.9597418887463377E-2</c:v>
                </c:pt>
                <c:pt idx="46">
                  <c:v>5.4661882093736645E-2</c:v>
                </c:pt>
                <c:pt idx="47">
                  <c:v>8.6166168888699435E-2</c:v>
                </c:pt>
                <c:pt idx="48">
                  <c:v>0.18901340933842928</c:v>
                </c:pt>
                <c:pt idx="49">
                  <c:v>0.35402521339447618</c:v>
                </c:pt>
                <c:pt idx="50">
                  <c:v>0.66356848857611228</c:v>
                </c:pt>
                <c:pt idx="51">
                  <c:v>1.2565462528635605</c:v>
                </c:pt>
                <c:pt idx="52">
                  <c:v>1.8711086331516715</c:v>
                </c:pt>
                <c:pt idx="53">
                  <c:v>1.8843982472952765</c:v>
                </c:pt>
                <c:pt idx="54">
                  <c:v>2.0022002089578574</c:v>
                </c:pt>
                <c:pt idx="55">
                  <c:v>1.4873115441812532</c:v>
                </c:pt>
                <c:pt idx="56">
                  <c:v>0.81371320203877362</c:v>
                </c:pt>
                <c:pt idx="57">
                  <c:v>0.64382192033249641</c:v>
                </c:pt>
                <c:pt idx="58">
                  <c:v>0.62668119721919524</c:v>
                </c:pt>
                <c:pt idx="59">
                  <c:v>0.55161543510598654</c:v>
                </c:pt>
                <c:pt idx="60">
                  <c:v>0.53069862886578889</c:v>
                </c:pt>
                <c:pt idx="61">
                  <c:v>0.49177893038122389</c:v>
                </c:pt>
                <c:pt idx="62">
                  <c:v>0.46209738651047305</c:v>
                </c:pt>
                <c:pt idx="63">
                  <c:v>0.45342853229352331</c:v>
                </c:pt>
                <c:pt idx="64">
                  <c:v>0.45222171401791705</c:v>
                </c:pt>
                <c:pt idx="65">
                  <c:v>0.40190957024735507</c:v>
                </c:pt>
                <c:pt idx="66">
                  <c:v>0.41119566946051472</c:v>
                </c:pt>
                <c:pt idx="67">
                  <c:v>0.41406562409257575</c:v>
                </c:pt>
                <c:pt idx="68">
                  <c:v>0.38587257991649154</c:v>
                </c:pt>
                <c:pt idx="69">
                  <c:v>0.38557742987953264</c:v>
                </c:pt>
                <c:pt idx="70">
                  <c:v>0.36891235692706037</c:v>
                </c:pt>
                <c:pt idx="71">
                  <c:v>0.35547523484763133</c:v>
                </c:pt>
                <c:pt idx="72">
                  <c:v>0.34206006749105511</c:v>
                </c:pt>
                <c:pt idx="73">
                  <c:v>0.33313145304422548</c:v>
                </c:pt>
                <c:pt idx="74">
                  <c:v>0.33634048209386563</c:v>
                </c:pt>
                <c:pt idx="75">
                  <c:v>0.31366524271676288</c:v>
                </c:pt>
                <c:pt idx="76">
                  <c:v>0.30390459192411168</c:v>
                </c:pt>
                <c:pt idx="77">
                  <c:v>0.29229056675791543</c:v>
                </c:pt>
                <c:pt idx="78">
                  <c:v>0.28920846853474991</c:v>
                </c:pt>
                <c:pt idx="79">
                  <c:v>0.2736249127552447</c:v>
                </c:pt>
                <c:pt idx="80">
                  <c:v>0.27772687773339383</c:v>
                </c:pt>
                <c:pt idx="81">
                  <c:v>0.25977339030127461</c:v>
                </c:pt>
                <c:pt idx="82">
                  <c:v>0.25810802479827322</c:v>
                </c:pt>
                <c:pt idx="83">
                  <c:v>0.24684301289392396</c:v>
                </c:pt>
                <c:pt idx="84">
                  <c:v>0.24807551793930388</c:v>
                </c:pt>
                <c:pt idx="85">
                  <c:v>0.24547393187119415</c:v>
                </c:pt>
                <c:pt idx="86">
                  <c:v>0.23678159346343941</c:v>
                </c:pt>
                <c:pt idx="87">
                  <c:v>0.23056092452680246</c:v>
                </c:pt>
                <c:pt idx="88">
                  <c:v>0.23077263632394177</c:v>
                </c:pt>
                <c:pt idx="89">
                  <c:v>0.22723256035282627</c:v>
                </c:pt>
                <c:pt idx="90">
                  <c:v>0.2182205660314932</c:v>
                </c:pt>
                <c:pt idx="91">
                  <c:v>0.21631291569452743</c:v>
                </c:pt>
                <c:pt idx="92">
                  <c:v>0.20882828468116219</c:v>
                </c:pt>
                <c:pt idx="93">
                  <c:v>0.20368860802209893</c:v>
                </c:pt>
                <c:pt idx="94">
                  <c:v>0.19454127909276103</c:v>
                </c:pt>
                <c:pt idx="95">
                  <c:v>0.1765599156820776</c:v>
                </c:pt>
                <c:pt idx="96">
                  <c:v>0.17463692256895824</c:v>
                </c:pt>
                <c:pt idx="97">
                  <c:v>0.15278968874302479</c:v>
                </c:pt>
                <c:pt idx="98">
                  <c:v>0.16375087703743024</c:v>
                </c:pt>
                <c:pt idx="99">
                  <c:v>0.14498080201897195</c:v>
                </c:pt>
                <c:pt idx="100">
                  <c:v>0.14020816796421962</c:v>
                </c:pt>
                <c:pt idx="101">
                  <c:v>0.12847194072265802</c:v>
                </c:pt>
                <c:pt idx="102">
                  <c:v>0.11782255922337063</c:v>
                </c:pt>
                <c:pt idx="103">
                  <c:v>0.10540989340536186</c:v>
                </c:pt>
                <c:pt idx="104">
                  <c:v>0.10178737675536194</c:v>
                </c:pt>
                <c:pt idx="105">
                  <c:v>9.399234068130248E-2</c:v>
                </c:pt>
                <c:pt idx="106">
                  <c:v>7.3369451092588134E-2</c:v>
                </c:pt>
                <c:pt idx="107">
                  <c:v>7.6880707920774963E-2</c:v>
                </c:pt>
                <c:pt idx="108">
                  <c:v>6.5728079918191587E-2</c:v>
                </c:pt>
                <c:pt idx="109">
                  <c:v>5.1837661037322173E-2</c:v>
                </c:pt>
                <c:pt idx="110">
                  <c:v>4.5248353930372055E-2</c:v>
                </c:pt>
                <c:pt idx="111">
                  <c:v>4.0667634030823602E-2</c:v>
                </c:pt>
                <c:pt idx="112">
                  <c:v>3.132390873970594E-2</c:v>
                </c:pt>
                <c:pt idx="113">
                  <c:v>1.209400685767434E-2</c:v>
                </c:pt>
                <c:pt idx="114">
                  <c:v>1.2158708832523077E-2</c:v>
                </c:pt>
                <c:pt idx="115">
                  <c:v>1.5752879472316298E-2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1961216"/>
        <c:axId val="222029312"/>
      </c:scatterChart>
      <c:valAx>
        <c:axId val="22196121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2029312"/>
        <c:crosses val="autoZero"/>
        <c:crossBetween val="midCat"/>
      </c:valAx>
      <c:valAx>
        <c:axId val="222029312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21961216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4.3252595155709346E-3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5.1903114186851217E-3</c:v>
                </c:pt>
                <c:pt idx="44">
                  <c:v>7.7854671280276812E-3</c:v>
                </c:pt>
                <c:pt idx="45">
                  <c:v>1.6435986159169549E-2</c:v>
                </c:pt>
                <c:pt idx="46">
                  <c:v>2.4221453287197235E-2</c:v>
                </c:pt>
                <c:pt idx="47">
                  <c:v>5.1038062283737022E-2</c:v>
                </c:pt>
                <c:pt idx="48">
                  <c:v>8.7370242214532892E-2</c:v>
                </c:pt>
                <c:pt idx="49">
                  <c:v>0.16435986159169547</c:v>
                </c:pt>
                <c:pt idx="50">
                  <c:v>0.3555363321799308</c:v>
                </c:pt>
                <c:pt idx="51">
                  <c:v>0.60899653979238755</c:v>
                </c:pt>
                <c:pt idx="52">
                  <c:v>0.90397923875432529</c:v>
                </c:pt>
                <c:pt idx="53">
                  <c:v>1</c:v>
                </c:pt>
                <c:pt idx="54">
                  <c:v>0.99134948096885833</c:v>
                </c:pt>
                <c:pt idx="55">
                  <c:v>0.75086505190311392</c:v>
                </c:pt>
                <c:pt idx="56">
                  <c:v>0.40570934256055402</c:v>
                </c:pt>
                <c:pt idx="57">
                  <c:v>0.33131487889273342</c:v>
                </c:pt>
                <c:pt idx="58">
                  <c:v>0.29671280276816608</c:v>
                </c:pt>
                <c:pt idx="59">
                  <c:v>0.28373702422145303</c:v>
                </c:pt>
                <c:pt idx="60">
                  <c:v>0.26124567474048455</c:v>
                </c:pt>
                <c:pt idx="61">
                  <c:v>0.24740484429065732</c:v>
                </c:pt>
                <c:pt idx="62">
                  <c:v>0.23096885813148818</c:v>
                </c:pt>
                <c:pt idx="63">
                  <c:v>0.22837370242214489</c:v>
                </c:pt>
                <c:pt idx="64">
                  <c:v>0.22058823529411778</c:v>
                </c:pt>
                <c:pt idx="65">
                  <c:v>0.20328719723183375</c:v>
                </c:pt>
                <c:pt idx="66">
                  <c:v>0.21280276816608926</c:v>
                </c:pt>
                <c:pt idx="67">
                  <c:v>0.19896193771626344</c:v>
                </c:pt>
                <c:pt idx="68">
                  <c:v>0.19463667820069175</c:v>
                </c:pt>
                <c:pt idx="69">
                  <c:v>0.18944636678200796</c:v>
                </c:pt>
                <c:pt idx="70">
                  <c:v>0.18598615916955114</c:v>
                </c:pt>
                <c:pt idx="71">
                  <c:v>0.17906574394463612</c:v>
                </c:pt>
                <c:pt idx="72">
                  <c:v>0.17128027681660901</c:v>
                </c:pt>
                <c:pt idx="73">
                  <c:v>0.15916955017301018</c:v>
                </c:pt>
                <c:pt idx="74">
                  <c:v>0.16695501730103587</c:v>
                </c:pt>
                <c:pt idx="75">
                  <c:v>0.16089965397924144</c:v>
                </c:pt>
                <c:pt idx="76">
                  <c:v>0.15397923875432498</c:v>
                </c:pt>
                <c:pt idx="77">
                  <c:v>0.14792387543252486</c:v>
                </c:pt>
                <c:pt idx="78">
                  <c:v>0.14186851211072618</c:v>
                </c:pt>
                <c:pt idx="79">
                  <c:v>0.14273356401384107</c:v>
                </c:pt>
                <c:pt idx="80">
                  <c:v>0.13581314878892747</c:v>
                </c:pt>
                <c:pt idx="81">
                  <c:v>0.12543252595155704</c:v>
                </c:pt>
                <c:pt idx="82">
                  <c:v>0.13321799307958557</c:v>
                </c:pt>
                <c:pt idx="83">
                  <c:v>0.12197231833910026</c:v>
                </c:pt>
                <c:pt idx="84">
                  <c:v>0.12197231833910026</c:v>
                </c:pt>
                <c:pt idx="85">
                  <c:v>0.12456747404844215</c:v>
                </c:pt>
                <c:pt idx="86">
                  <c:v>0.11764705882352995</c:v>
                </c:pt>
                <c:pt idx="87">
                  <c:v>0.11591695501730014</c:v>
                </c:pt>
                <c:pt idx="88">
                  <c:v>0.11505190311418806</c:v>
                </c:pt>
                <c:pt idx="89">
                  <c:v>0.11245674740484475</c:v>
                </c:pt>
                <c:pt idx="90">
                  <c:v>0.10726643598615954</c:v>
                </c:pt>
                <c:pt idx="91">
                  <c:v>0.10899653979238652</c:v>
                </c:pt>
                <c:pt idx="92">
                  <c:v>0.10467128027681623</c:v>
                </c:pt>
                <c:pt idx="93">
                  <c:v>0.10207612456747434</c:v>
                </c:pt>
                <c:pt idx="94">
                  <c:v>9.6020761245674213E-2</c:v>
                </c:pt>
                <c:pt idx="95">
                  <c:v>8.9100346020760599E-2</c:v>
                </c:pt>
                <c:pt idx="96">
                  <c:v>8.6505190311418706E-2</c:v>
                </c:pt>
                <c:pt idx="97">
                  <c:v>7.6124567474049706E-2</c:v>
                </c:pt>
                <c:pt idx="98">
                  <c:v>8.2179930795846998E-2</c:v>
                </c:pt>
                <c:pt idx="99">
                  <c:v>7.2664359861592906E-2</c:v>
                </c:pt>
                <c:pt idx="100">
                  <c:v>6.8339100346021198E-2</c:v>
                </c:pt>
                <c:pt idx="101">
                  <c:v>6.3148788927334568E-2</c:v>
                </c:pt>
                <c:pt idx="102">
                  <c:v>6.2283737024222491E-2</c:v>
                </c:pt>
                <c:pt idx="103">
                  <c:v>5.1038062283737168E-2</c:v>
                </c:pt>
                <c:pt idx="104">
                  <c:v>5.190311418685066E-2</c:v>
                </c:pt>
                <c:pt idx="105">
                  <c:v>4.6712802768165453E-2</c:v>
                </c:pt>
                <c:pt idx="106">
                  <c:v>3.5467128027681545E-2</c:v>
                </c:pt>
                <c:pt idx="107">
                  <c:v>3.8062283737023438E-2</c:v>
                </c:pt>
                <c:pt idx="108">
                  <c:v>3.2871972318339646E-2</c:v>
                </c:pt>
                <c:pt idx="109">
                  <c:v>2.5951557093426038E-2</c:v>
                </c:pt>
                <c:pt idx="110">
                  <c:v>2.3356401384082726E-2</c:v>
                </c:pt>
                <c:pt idx="111">
                  <c:v>1.9896193771625919E-2</c:v>
                </c:pt>
                <c:pt idx="112">
                  <c:v>1.5570934256055623E-2</c:v>
                </c:pt>
                <c:pt idx="113">
                  <c:v>6.0553633218001189E-3</c:v>
                </c:pt>
                <c:pt idx="114">
                  <c:v>6.055363321798699E-3</c:v>
                </c:pt>
                <c:pt idx="115">
                  <c:v>7.7854671280271018E-3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0.97775257521765724</c:v>
                </c:pt>
                <c:pt idx="34">
                  <c:v>0.97775257521765724</c:v>
                </c:pt>
                <c:pt idx="35">
                  <c:v>0.97775257521765724</c:v>
                </c:pt>
                <c:pt idx="36">
                  <c:v>0.97775257521765724</c:v>
                </c:pt>
                <c:pt idx="37">
                  <c:v>0.97775257521765724</c:v>
                </c:pt>
                <c:pt idx="38">
                  <c:v>0.97775257521765724</c:v>
                </c:pt>
                <c:pt idx="39">
                  <c:v>0.97775257521765724</c:v>
                </c:pt>
                <c:pt idx="40">
                  <c:v>0.97775257521765724</c:v>
                </c:pt>
                <c:pt idx="41">
                  <c:v>0.97775257521765724</c:v>
                </c:pt>
                <c:pt idx="42">
                  <c:v>0.97775257521765724</c:v>
                </c:pt>
                <c:pt idx="43">
                  <c:v>0.97323448872137908</c:v>
                </c:pt>
                <c:pt idx="44">
                  <c:v>0.96752018340150991</c:v>
                </c:pt>
                <c:pt idx="45">
                  <c:v>0.95764278246877987</c:v>
                </c:pt>
                <c:pt idx="46">
                  <c:v>0.9452331203919474</c:v>
                </c:pt>
                <c:pt idx="47">
                  <c:v>0.92410620355122131</c:v>
                </c:pt>
                <c:pt idx="48">
                  <c:v>0.89348465393203724</c:v>
                </c:pt>
                <c:pt idx="49">
                  <c:v>0.84474687537639448</c:v>
                </c:pt>
                <c:pt idx="50">
                  <c:v>0.75781582748302334</c:v>
                </c:pt>
                <c:pt idx="51">
                  <c:v>0.63275466568493743</c:v>
                </c:pt>
                <c:pt idx="52">
                  <c:v>0.47675535449637296</c:v>
                </c:pt>
                <c:pt idx="53">
                  <c:v>0.33419920942920156</c:v>
                </c:pt>
                <c:pt idx="54">
                  <c:v>0.21595166018723655</c:v>
                </c:pt>
                <c:pt idx="55">
                  <c:v>0.14127459093614692</c:v>
                </c:pt>
                <c:pt idx="56">
                  <c:v>0.1075552732950803</c:v>
                </c:pt>
                <c:pt idx="57">
                  <c:v>8.4676184278508759E-2</c:v>
                </c:pt>
                <c:pt idx="58">
                  <c:v>6.7397891241846919E-2</c:v>
                </c:pt>
                <c:pt idx="59">
                  <c:v>5.3668514978744031E-2</c:v>
                </c:pt>
                <c:pt idx="60">
                  <c:v>4.3080588138594056E-2</c:v>
                </c:pt>
                <c:pt idx="61">
                  <c:v>3.4714814027991703E-2</c:v>
                </c:pt>
                <c:pt idx="62">
                  <c:v>2.8191079011141706E-2</c:v>
                </c:pt>
                <c:pt idx="63">
                  <c:v>2.2810430042537577E-2</c:v>
                </c:pt>
                <c:pt idx="64">
                  <c:v>1.8450310474634857E-2</c:v>
                </c:pt>
                <c:pt idx="65">
                  <c:v>1.5101145159449603E-2</c:v>
                </c:pt>
                <c:pt idx="66">
                  <c:v>1.2191219008505505E-2</c:v>
                </c:pt>
                <c:pt idx="67">
                  <c:v>9.9027741789780022E-3</c:v>
                </c:pt>
                <c:pt idx="68">
                  <c:v>8.0358613944424562E-3</c:v>
                </c:pt>
                <c:pt idx="69">
                  <c:v>6.5133554648572067E-3</c:v>
                </c:pt>
                <c:pt idx="70">
                  <c:v>5.2667679045212967E-3</c:v>
                </c:pt>
                <c:pt idx="71">
                  <c:v>4.2656426834853933E-3</c:v>
                </c:pt>
                <c:pt idx="72">
                  <c:v>3.4660168968911886E-3</c:v>
                </c:pt>
                <c:pt idx="73">
                  <c:v>2.8403704937818297E-3</c:v>
                </c:pt>
                <c:pt idx="74">
                  <c:v>2.2915234498093184E-3</c:v>
                </c:pt>
                <c:pt idx="75">
                  <c:v>1.8517819444130446E-3</c:v>
                </c:pt>
                <c:pt idx="76">
                  <c:v>1.5011273319270879E-3</c:v>
                </c:pt>
                <c:pt idx="77">
                  <c:v>1.2203758081412719E-3</c:v>
                </c:pt>
                <c:pt idx="78">
                  <c:v>9.947094097991771E-4</c:v>
                </c:pt>
                <c:pt idx="79">
                  <c:v>8.0654335154228818E-4</c:v>
                </c:pt>
                <c:pt idx="80">
                  <c:v>6.5640477725592561E-4</c:v>
                </c:pt>
                <c:pt idx="81">
                  <c:v>5.3986890007151622E-4</c:v>
                </c:pt>
                <c:pt idx="82">
                  <c:v>4.3708910968787151E-4</c:v>
                </c:pt>
                <c:pt idx="83">
                  <c:v>3.58322518294929E-4</c:v>
                </c:pt>
                <c:pt idx="84">
                  <c:v>2.9233499129321938E-4</c:v>
                </c:pt>
                <c:pt idx="85">
                  <c:v>2.3619696300791748E-4</c:v>
                </c:pt>
                <c:pt idx="86">
                  <c:v>1.9186237760782099E-4</c:v>
                </c:pt>
                <c:pt idx="87">
                  <c:v>1.5541260575790972E-4</c:v>
                </c:pt>
                <c:pt idx="88">
                  <c:v>1.2517926202915142E-4</c:v>
                </c:pt>
                <c:pt idx="89">
                  <c:v>1.004509922019059E-4</c:v>
                </c:pt>
                <c:pt idx="90">
                  <c:v>8.0689888696472423E-5</c:v>
                </c:pt>
                <c:pt idx="91">
                  <c:v>6.3941588890115142E-5</c:v>
                </c:pt>
                <c:pt idx="92">
                  <c:v>5.05136006988538E-5</c:v>
                </c:pt>
                <c:pt idx="93">
                  <c:v>3.9580393879856679E-5</c:v>
                </c:pt>
                <c:pt idx="94">
                  <c:v>3.0970236876814994E-5</c:v>
                </c:pt>
                <c:pt idx="95">
                  <c:v>2.4308051630339556E-5</c:v>
                </c:pt>
                <c:pt idx="96">
                  <c:v>1.8896452834260558E-5</c:v>
                </c:pt>
                <c:pt idx="97">
                  <c:v>1.4916272043086209E-5</c:v>
                </c:pt>
                <c:pt idx="98">
                  <c:v>1.1329771410939493E-5</c:v>
                </c:pt>
                <c:pt idx="99">
                  <c:v>8.6821437424999814E-6</c:v>
                </c:pt>
                <c:pt idx="100">
                  <c:v>6.5928908509205186E-6</c:v>
                </c:pt>
                <c:pt idx="101">
                  <c:v>4.9754517678080035E-6</c:v>
                </c:pt>
                <c:pt idx="102">
                  <c:v>3.656648953742625E-6</c:v>
                </c:pt>
                <c:pt idx="103">
                  <c:v>2.7488494138694364E-6</c:v>
                </c:pt>
                <c:pt idx="104">
                  <c:v>1.9805040604170543E-6</c:v>
                </c:pt>
                <c:pt idx="105">
                  <c:v>1.4022904366584044E-6</c:v>
                </c:pt>
                <c:pt idx="106">
                  <c:v>1.0334051929739019E-6</c:v>
                </c:pt>
                <c:pt idx="107">
                  <c:v>7.021619878866403E-7</c:v>
                </c:pt>
                <c:pt idx="108">
                  <c:v>4.6322853275437836E-7</c:v>
                </c:pt>
                <c:pt idx="109">
                  <c:v>3.057092083924573E-7</c:v>
                </c:pt>
                <c:pt idx="110">
                  <c:v>1.8798549650256291E-7</c:v>
                </c:pt>
                <c:pt idx="111">
                  <c:v>1.0389854943060328E-7</c:v>
                </c:pt>
                <c:pt idx="112">
                  <c:v>4.8875386848834523E-8</c:v>
                </c:pt>
                <c:pt idx="113">
                  <c:v>3.1007181489073332E-8</c:v>
                </c:pt>
                <c:pt idx="114">
                  <c:v>1.6072106645559359E-8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091520"/>
        <c:axId val="222101888"/>
      </c:scatterChart>
      <c:valAx>
        <c:axId val="222091520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2101888"/>
        <c:crosses val="autoZero"/>
        <c:crossBetween val="midCat"/>
      </c:valAx>
      <c:valAx>
        <c:axId val="22210188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22091520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980438171211134"/>
          <c:y val="0.1658124660093164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121.56245522530415</c:v>
                </c:pt>
                <c:pt idx="1">
                  <c:v>114.64098715790286</c:v>
                </c:pt>
                <c:pt idx="2">
                  <c:v>101.45376489371678</c:v>
                </c:pt>
                <c:pt idx="3">
                  <c:v>91.223620549137806</c:v>
                </c:pt>
                <c:pt idx="4">
                  <c:v>84.677220941518399</c:v>
                </c:pt>
                <c:pt idx="5">
                  <c:v>77.740301806795429</c:v>
                </c:pt>
                <c:pt idx="6">
                  <c:v>71.151476085964703</c:v>
                </c:pt>
                <c:pt idx="7">
                  <c:v>65.192965249774787</c:v>
                </c:pt>
                <c:pt idx="8">
                  <c:v>59.499645296486506</c:v>
                </c:pt>
                <c:pt idx="9">
                  <c:v>54.129509310324416</c:v>
                </c:pt>
                <c:pt idx="10">
                  <c:v>49.650681727627436</c:v>
                </c:pt>
                <c:pt idx="11">
                  <c:v>45.387208246263356</c:v>
                </c:pt>
                <c:pt idx="12">
                  <c:v>41.47659795981594</c:v>
                </c:pt>
                <c:pt idx="13">
                  <c:v>38.027576671382953</c:v>
                </c:pt>
                <c:pt idx="14">
                  <c:v>34.835150115750508</c:v>
                </c:pt>
                <c:pt idx="15">
                  <c:v>31.8027501780028</c:v>
                </c:pt>
                <c:pt idx="16">
                  <c:v>29.072219961336643</c:v>
                </c:pt>
                <c:pt idx="17">
                  <c:v>26.59021552882966</c:v>
                </c:pt>
                <c:pt idx="18">
                  <c:v>24.304084067780511</c:v>
                </c:pt>
                <c:pt idx="19">
                  <c:v>22.22007473261268</c:v>
                </c:pt>
                <c:pt idx="20">
                  <c:v>20.30852505033609</c:v>
                </c:pt>
                <c:pt idx="21">
                  <c:v>18.558011900368673</c:v>
                </c:pt>
                <c:pt idx="22">
                  <c:v>17.000990650087306</c:v>
                </c:pt>
                <c:pt idx="23">
                  <c:v>15.425848202447174</c:v>
                </c:pt>
                <c:pt idx="24">
                  <c:v>14.227684028997714</c:v>
                </c:pt>
                <c:pt idx="25">
                  <c:v>12.923214481590149</c:v>
                </c:pt>
                <c:pt idx="26">
                  <c:v>11.84290562182731</c:v>
                </c:pt>
                <c:pt idx="27">
                  <c:v>10.86428743188675</c:v>
                </c:pt>
                <c:pt idx="28">
                  <c:v>9.9235647072488717</c:v>
                </c:pt>
                <c:pt idx="29">
                  <c:v>9.0449149510601199</c:v>
                </c:pt>
                <c:pt idx="30">
                  <c:v>8.2738352181673527</c:v>
                </c:pt>
                <c:pt idx="31">
                  <c:v>7.5417053711641886</c:v>
                </c:pt>
                <c:pt idx="32">
                  <c:v>6.8911190559159277</c:v>
                </c:pt>
                <c:pt idx="33">
                  <c:v>6.321060734388559</c:v>
                </c:pt>
                <c:pt idx="34">
                  <c:v>5.8473075070998108</c:v>
                </c:pt>
                <c:pt idx="35">
                  <c:v>5.4038908134584176</c:v>
                </c:pt>
                <c:pt idx="36">
                  <c:v>4.9386707348267525</c:v>
                </c:pt>
                <c:pt idx="37">
                  <c:v>4.3993186971101732</c:v>
                </c:pt>
                <c:pt idx="38">
                  <c:v>4.0930295900956306</c:v>
                </c:pt>
                <c:pt idx="39">
                  <c:v>3.6790159136147964</c:v>
                </c:pt>
                <c:pt idx="40">
                  <c:v>3.382794016038015</c:v>
                </c:pt>
                <c:pt idx="41">
                  <c:v>3.1060260486546363</c:v>
                </c:pt>
                <c:pt idx="42">
                  <c:v>2.8623764279384232</c:v>
                </c:pt>
                <c:pt idx="43">
                  <c:v>2.6003795206100544</c:v>
                </c:pt>
                <c:pt idx="44">
                  <c:v>2.3877868588571736</c:v>
                </c:pt>
                <c:pt idx="45">
                  <c:v>2.1606261725066762</c:v>
                </c:pt>
                <c:pt idx="46">
                  <c:v>1.9949685513755593</c:v>
                </c:pt>
                <c:pt idx="47">
                  <c:v>1.7931934645829699</c:v>
                </c:pt>
                <c:pt idx="48">
                  <c:v>1.6500153604046774</c:v>
                </c:pt>
                <c:pt idx="49">
                  <c:v>1.517718250317041</c:v>
                </c:pt>
                <c:pt idx="50">
                  <c:v>1.3781663387862428</c:v>
                </c:pt>
                <c:pt idx="51">
                  <c:v>1.2630193135376493</c:v>
                </c:pt>
                <c:pt idx="52">
                  <c:v>1.1578126410959615</c:v>
                </c:pt>
                <c:pt idx="53">
                  <c:v>1.0523232024453182</c:v>
                </c:pt>
                <c:pt idx="54">
                  <c:v>0.9625844845111442</c:v>
                </c:pt>
                <c:pt idx="55">
                  <c:v>0.87895949484372848</c:v>
                </c:pt>
                <c:pt idx="56">
                  <c:v>0.80350402967991452</c:v>
                </c:pt>
                <c:pt idx="57">
                  <c:v>0.73241135500626797</c:v>
                </c:pt>
                <c:pt idx="58">
                  <c:v>0.67257148314216519</c:v>
                </c:pt>
                <c:pt idx="59">
                  <c:v>0.61308906983016964</c:v>
                </c:pt>
                <c:pt idx="60">
                  <c:v>0.5610958882607634</c:v>
                </c:pt>
                <c:pt idx="61">
                  <c:v>0.51251330239734161</c:v>
                </c:pt>
                <c:pt idx="62">
                  <c:v>0.46841157374767972</c:v>
                </c:pt>
                <c:pt idx="63">
                  <c:v>0.42780953336937061</c:v>
                </c:pt>
                <c:pt idx="64">
                  <c:v>0.39184490223201895</c:v>
                </c:pt>
                <c:pt idx="65">
                  <c:v>0.35774160662566995</c:v>
                </c:pt>
                <c:pt idx="66">
                  <c:v>0.3259181315848968</c:v>
                </c:pt>
                <c:pt idx="67">
                  <c:v>0.29891065564793895</c:v>
                </c:pt>
                <c:pt idx="68">
                  <c:v>0.27296429787413701</c:v>
                </c:pt>
                <c:pt idx="69">
                  <c:v>0.24985758081750731</c:v>
                </c:pt>
                <c:pt idx="70">
                  <c:v>0.22817983208233084</c:v>
                </c:pt>
                <c:pt idx="71">
                  <c:v>0.20839827524914245</c:v>
                </c:pt>
                <c:pt idx="72">
                  <c:v>0.19043461494131289</c:v>
                </c:pt>
                <c:pt idx="73">
                  <c:v>0.1747393260389099</c:v>
                </c:pt>
                <c:pt idx="74">
                  <c:v>0.15980196011126571</c:v>
                </c:pt>
                <c:pt idx="75">
                  <c:v>0.14570597088175119</c:v>
                </c:pt>
                <c:pt idx="76">
                  <c:v>0.13300405094080281</c:v>
                </c:pt>
                <c:pt idx="77">
                  <c:v>0.1214222000570125</c:v>
                </c:pt>
                <c:pt idx="78">
                  <c:v>0.11115950816547472</c:v>
                </c:pt>
                <c:pt idx="79">
                  <c:v>0.1011960971538638</c:v>
                </c:pt>
                <c:pt idx="80">
                  <c:v>9.2668345524954551E-2</c:v>
                </c:pt>
                <c:pt idx="81">
                  <c:v>8.4953429450463663E-2</c:v>
                </c:pt>
                <c:pt idx="82">
                  <c:v>7.7415619800778226E-2</c:v>
                </c:pt>
                <c:pt idx="83">
                  <c:v>7.0826627268076203E-2</c:v>
                </c:pt>
                <c:pt idx="84">
                  <c:v>6.4827080245869945E-2</c:v>
                </c:pt>
                <c:pt idx="85">
                  <c:v>5.9167391524062925E-2</c:v>
                </c:pt>
                <c:pt idx="86">
                  <c:v>5.410494542674122E-2</c:v>
                </c:pt>
                <c:pt idx="87">
                  <c:v>4.9423113343454957E-2</c:v>
                </c:pt>
                <c:pt idx="88">
                  <c:v>4.5180638289601373E-2</c:v>
                </c:pt>
                <c:pt idx="89">
                  <c:v>4.1329512356139776E-2</c:v>
                </c:pt>
                <c:pt idx="90">
                  <c:v>3.7829434190360993E-2</c:v>
                </c:pt>
                <c:pt idx="91">
                  <c:v>3.45489762096629E-2</c:v>
                </c:pt>
                <c:pt idx="92">
                  <c:v>3.1568059170536997E-2</c:v>
                </c:pt>
                <c:pt idx="93">
                  <c:v>2.8844822438729722E-2</c:v>
                </c:pt>
                <c:pt idx="94">
                  <c:v>2.6392415377502868E-2</c:v>
                </c:pt>
                <c:pt idx="95">
                  <c:v>2.4100432234986445E-2</c:v>
                </c:pt>
                <c:pt idx="96">
                  <c:v>2.2044379936758896E-2</c:v>
                </c:pt>
                <c:pt idx="97">
                  <c:v>2.0153252927347546E-2</c:v>
                </c:pt>
                <c:pt idx="98">
                  <c:v>1.8412329785223086E-2</c:v>
                </c:pt>
                <c:pt idx="99">
                  <c:v>1.6823792537783214E-2</c:v>
                </c:pt>
                <c:pt idx="100">
                  <c:v>1.5410511435552063E-2</c:v>
                </c:pt>
                <c:pt idx="101">
                  <c:v>1.4105472163681904E-2</c:v>
                </c:pt>
                <c:pt idx="102">
                  <c:v>1.2825041412659386E-2</c:v>
                </c:pt>
                <c:pt idx="103">
                  <c:v>1.1754497422542773E-2</c:v>
                </c:pt>
                <c:pt idx="104">
                  <c:v>1.0723528273881282E-2</c:v>
                </c:pt>
                <c:pt idx="105">
                  <c:v>9.8057851180952584E-3</c:v>
                </c:pt>
                <c:pt idx="106">
                  <c:v>8.988532743549325E-3</c:v>
                </c:pt>
                <c:pt idx="107">
                  <c:v>8.2220903076173236E-3</c:v>
                </c:pt>
                <c:pt idx="108">
                  <c:v>7.5141831297630577E-3</c:v>
                </c:pt>
                <c:pt idx="109">
                  <c:v>6.8665942348122176E-3</c:v>
                </c:pt>
                <c:pt idx="110">
                  <c:v>6.2572741544124509E-3</c:v>
                </c:pt>
                <c:pt idx="111">
                  <c:v>5.7297472698294057E-3</c:v>
                </c:pt>
                <c:pt idx="112">
                  <c:v>5.2392800560492484E-3</c:v>
                </c:pt>
                <c:pt idx="113">
                  <c:v>4.787695691772488E-3</c:v>
                </c:pt>
                <c:pt idx="114">
                  <c:v>4.3771332971724248E-3</c:v>
                </c:pt>
                <c:pt idx="115">
                  <c:v>4.0045179106732547E-3</c:v>
                </c:pt>
                <c:pt idx="116">
                  <c:v>3.6609799358761999E-3</c:v>
                </c:pt>
                <c:pt idx="117">
                  <c:v>3.3470916889807236E-3</c:v>
                </c:pt>
                <c:pt idx="118">
                  <c:v>3.0836999570560846E-3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3.3815771675909677E-2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4.0578926011091331E-2</c:v>
                </c:pt>
                <c:pt idx="44">
                  <c:v>6.08683890166377E-2</c:v>
                </c:pt>
                <c:pt idx="45">
                  <c:v>0.12849993236845655</c:v>
                </c:pt>
                <c:pt idx="46">
                  <c:v>0.18936832138509385</c:v>
                </c:pt>
                <c:pt idx="47">
                  <c:v>0.399026105775734</c:v>
                </c:pt>
                <c:pt idx="48">
                  <c:v>0.68307858785337516</c:v>
                </c:pt>
                <c:pt idx="49">
                  <c:v>1.2849993236845656</c:v>
                </c:pt>
                <c:pt idx="50">
                  <c:v>2.7796564317597729</c:v>
                </c:pt>
                <c:pt idx="51">
                  <c:v>4.7612606519680787</c:v>
                </c:pt>
                <c:pt idx="52">
                  <c:v>7.0674962802651162</c:v>
                </c:pt>
                <c:pt idx="53">
                  <c:v>7.8182064114703103</c:v>
                </c:pt>
                <c:pt idx="54">
                  <c:v>7.7505748681184912</c:v>
                </c:pt>
                <c:pt idx="55">
                  <c:v>5.8704179629379141</c:v>
                </c:pt>
                <c:pt idx="56">
                  <c:v>3.1719193832003256</c:v>
                </c:pt>
                <c:pt idx="57">
                  <c:v>2.5902881103746793</c:v>
                </c:pt>
                <c:pt idx="58">
                  <c:v>2.319761936967403</c:v>
                </c:pt>
                <c:pt idx="59">
                  <c:v>2.218314621939669</c:v>
                </c:pt>
                <c:pt idx="60">
                  <c:v>2.0424726092249443</c:v>
                </c:pt>
                <c:pt idx="61">
                  <c:v>1.9342621398620281</c:v>
                </c:pt>
                <c:pt idx="62">
                  <c:v>1.8057622074935793</c:v>
                </c:pt>
                <c:pt idx="63">
                  <c:v>1.7854727444880254</c:v>
                </c:pt>
                <c:pt idx="64">
                  <c:v>1.7246043554713921</c:v>
                </c:pt>
                <c:pt idx="65">
                  <c:v>1.5893412687677539</c:v>
                </c:pt>
                <c:pt idx="66">
                  <c:v>1.6637359664547517</c:v>
                </c:pt>
                <c:pt idx="67">
                  <c:v>1.5555254970918426</c:v>
                </c:pt>
                <c:pt idx="68">
                  <c:v>1.5217097254159384</c:v>
                </c:pt>
                <c:pt idx="69">
                  <c:v>1.4811307994048377</c:v>
                </c:pt>
                <c:pt idx="70">
                  <c:v>1.4540781820641371</c:v>
                </c:pt>
                <c:pt idx="71">
                  <c:v>1.3999729473826505</c:v>
                </c:pt>
                <c:pt idx="72">
                  <c:v>1.3391045583660173</c:v>
                </c:pt>
                <c:pt idx="73">
                  <c:v>1.2444203976734798</c:v>
                </c:pt>
                <c:pt idx="74">
                  <c:v>1.3052887866900988</c:v>
                </c:pt>
                <c:pt idx="75">
                  <c:v>1.2579467063438585</c:v>
                </c:pt>
                <c:pt idx="76">
                  <c:v>1.203841471662372</c:v>
                </c:pt>
                <c:pt idx="77">
                  <c:v>1.1564993913161032</c:v>
                </c:pt>
                <c:pt idx="78">
                  <c:v>1.1091573109698345</c:v>
                </c:pt>
                <c:pt idx="79">
                  <c:v>1.1159204653050239</c:v>
                </c:pt>
                <c:pt idx="80">
                  <c:v>1.0618152306235658</c:v>
                </c:pt>
                <c:pt idx="81">
                  <c:v>0.98065737860137858</c:v>
                </c:pt>
                <c:pt idx="82">
                  <c:v>1.0415257676180261</c:v>
                </c:pt>
                <c:pt idx="83">
                  <c:v>0.95360476126064952</c:v>
                </c:pt>
                <c:pt idx="84">
                  <c:v>0.95360476126064952</c:v>
                </c:pt>
                <c:pt idx="85">
                  <c:v>0.97389422426618921</c:v>
                </c:pt>
                <c:pt idx="86">
                  <c:v>0.91978898958474531</c:v>
                </c:pt>
                <c:pt idx="87">
                  <c:v>0.90626268091436657</c:v>
                </c:pt>
                <c:pt idx="88">
                  <c:v>0.89949952657921983</c:v>
                </c:pt>
                <c:pt idx="89">
                  <c:v>0.87921006357365172</c:v>
                </c:pt>
                <c:pt idx="90">
                  <c:v>0.83863113756255814</c:v>
                </c:pt>
                <c:pt idx="91">
                  <c:v>0.85215744623290846</c:v>
                </c:pt>
                <c:pt idx="92">
                  <c:v>0.81834167455701845</c:v>
                </c:pt>
                <c:pt idx="93">
                  <c:v>0.79805221155146455</c:v>
                </c:pt>
                <c:pt idx="94">
                  <c:v>0.75071013120519581</c:v>
                </c:pt>
                <c:pt idx="95">
                  <c:v>0.69660489652373769</c:v>
                </c:pt>
                <c:pt idx="96">
                  <c:v>0.6763154335181838</c:v>
                </c:pt>
                <c:pt idx="97">
                  <c:v>0.59515758149602505</c:v>
                </c:pt>
                <c:pt idx="98">
                  <c:v>0.64249966184227958</c:v>
                </c:pt>
                <c:pt idx="99">
                  <c:v>0.56810496415528178</c:v>
                </c:pt>
                <c:pt idx="100">
                  <c:v>0.53428919247937756</c:v>
                </c:pt>
                <c:pt idx="101">
                  <c:v>0.49371026646826977</c:v>
                </c:pt>
                <c:pt idx="102">
                  <c:v>0.48694711213310882</c:v>
                </c:pt>
                <c:pt idx="103">
                  <c:v>0.39902610577573228</c:v>
                </c:pt>
                <c:pt idx="104">
                  <c:v>0.40578926011092165</c:v>
                </c:pt>
                <c:pt idx="105">
                  <c:v>0.36521033409981385</c:v>
                </c:pt>
                <c:pt idx="106">
                  <c:v>0.27728932774246573</c:v>
                </c:pt>
                <c:pt idx="107">
                  <c:v>0.29757879074799121</c:v>
                </c:pt>
                <c:pt idx="108">
                  <c:v>0.25699986473692604</c:v>
                </c:pt>
                <c:pt idx="109">
                  <c:v>0.20289463005545372</c:v>
                </c:pt>
                <c:pt idx="110">
                  <c:v>0.18260516704991403</c:v>
                </c:pt>
                <c:pt idx="111">
                  <c:v>0.15555254970918497</c:v>
                </c:pt>
                <c:pt idx="112">
                  <c:v>0.12173677803326655</c:v>
                </c:pt>
                <c:pt idx="113">
                  <c:v>4.7342080346282955E-2</c:v>
                </c:pt>
                <c:pt idx="114">
                  <c:v>4.7342080346268745E-2</c:v>
                </c:pt>
                <c:pt idx="115">
                  <c:v>6.0868389016633273E-2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126464"/>
        <c:axId val="222128768"/>
      </c:scatterChart>
      <c:valAx>
        <c:axId val="222126464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222128768"/>
        <c:crosses val="autoZero"/>
        <c:crossBetween val="midCat"/>
        <c:majorUnit val="10"/>
        <c:minorUnit val="10"/>
      </c:valAx>
      <c:valAx>
        <c:axId val="222128768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222126464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68"/>
    <col min="2" max="2" width="10.7109375" style="68" customWidth="1"/>
    <col min="3" max="3" width="16.140625" style="68" customWidth="1"/>
    <col min="4" max="4" width="10.5703125" style="68" customWidth="1"/>
    <col min="5" max="5" width="9.5703125" style="68" customWidth="1"/>
    <col min="6" max="6" width="10.7109375" style="68" customWidth="1"/>
    <col min="7" max="14" width="9.5703125" style="68" customWidth="1"/>
    <col min="15" max="15" width="8.85546875" style="68"/>
    <col min="16" max="17" width="10.7109375" style="68" customWidth="1"/>
    <col min="18" max="19" width="8.85546875" style="68"/>
    <col min="20" max="20" width="9.5703125" style="68" bestFit="1" customWidth="1"/>
    <col min="21" max="21" width="8.85546875" style="68"/>
    <col min="22" max="22" width="7.5703125" style="68" customWidth="1"/>
    <col min="23" max="23" width="11.5703125" style="152" bestFit="1" customWidth="1"/>
    <col min="24" max="24" width="13" style="152" customWidth="1"/>
    <col min="25" max="37" width="8.85546875" style="152"/>
    <col min="38" max="38" width="15.85546875" style="152" customWidth="1"/>
    <col min="39" max="16384" width="8.85546875" style="152"/>
  </cols>
  <sheetData>
    <row r="1" spans="1:40" x14ac:dyDescent="0.2">
      <c r="X1" s="120"/>
      <c r="Y1" s="121"/>
      <c r="Z1" s="121"/>
      <c r="AA1" s="137"/>
      <c r="AB1" s="137"/>
    </row>
    <row r="2" spans="1:40" x14ac:dyDescent="0.2">
      <c r="X2" s="13"/>
      <c r="Y2" s="13"/>
      <c r="Z2" s="134"/>
      <c r="AA2" s="134"/>
      <c r="AB2" s="147"/>
      <c r="AC2" s="147"/>
    </row>
    <row r="3" spans="1:40" x14ac:dyDescent="0.2">
      <c r="X3" s="17"/>
      <c r="Y3" s="29"/>
      <c r="Z3" s="61"/>
      <c r="AA3" s="147"/>
      <c r="AB3" s="103"/>
      <c r="AC3" s="103"/>
    </row>
    <row r="4" spans="1:40" x14ac:dyDescent="0.2">
      <c r="X4" s="17"/>
      <c r="Y4" s="29"/>
      <c r="Z4" s="61"/>
      <c r="AA4" s="147"/>
      <c r="AB4" s="103"/>
      <c r="AC4" s="103"/>
      <c r="AL4" s="11"/>
      <c r="AM4" s="11"/>
      <c r="AN4" s="11"/>
    </row>
    <row r="5" spans="1:40" ht="15.75" x14ac:dyDescent="0.25">
      <c r="A5" s="161" t="s">
        <v>11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54"/>
      <c r="O5" s="54"/>
      <c r="P5" s="54"/>
      <c r="Q5" s="54"/>
      <c r="R5" s="54"/>
      <c r="S5" s="54"/>
      <c r="T5" s="94"/>
      <c r="U5" s="105"/>
      <c r="V5" s="105"/>
      <c r="W5" s="29"/>
      <c r="X5" s="17"/>
      <c r="Y5" s="29"/>
      <c r="Z5" s="147"/>
      <c r="AA5" s="45"/>
      <c r="AB5" s="45"/>
      <c r="AC5" s="45"/>
      <c r="AL5" s="11"/>
      <c r="AM5" s="11"/>
      <c r="AN5" s="11"/>
    </row>
    <row r="6" spans="1:40" x14ac:dyDescent="0.2">
      <c r="A6" s="154"/>
      <c r="B6" s="105"/>
      <c r="C6" s="105"/>
      <c r="D6" s="105"/>
      <c r="E6" s="154"/>
      <c r="F6" s="154"/>
      <c r="G6" s="154"/>
      <c r="H6" s="154"/>
      <c r="I6" s="154"/>
      <c r="J6" s="154"/>
      <c r="K6" s="154"/>
      <c r="L6" s="154"/>
      <c r="M6" s="154"/>
      <c r="N6" s="154"/>
      <c r="O6" s="105"/>
      <c r="P6" s="105"/>
      <c r="Q6" s="105"/>
      <c r="R6" s="154"/>
      <c r="S6" s="105"/>
      <c r="T6" s="105"/>
      <c r="U6" s="105"/>
      <c r="V6" s="105"/>
      <c r="W6" s="29"/>
      <c r="X6" s="17"/>
      <c r="Y6" s="29"/>
      <c r="Z6" s="147"/>
      <c r="AA6" s="56"/>
      <c r="AB6" s="61"/>
      <c r="AC6" s="61"/>
      <c r="AL6" s="11"/>
      <c r="AM6" s="11"/>
      <c r="AN6" s="11"/>
    </row>
    <row r="7" spans="1:40" ht="12.4" customHeight="1" x14ac:dyDescent="0.2">
      <c r="A7" s="101" t="str">
        <f>Table!A7</f>
        <v>NordAq Energy Inc.</v>
      </c>
      <c r="B7" s="154"/>
      <c r="C7" s="154"/>
      <c r="D7" s="154"/>
      <c r="E7" s="105"/>
      <c r="F7" s="105"/>
      <c r="G7" s="105"/>
      <c r="H7" s="105"/>
      <c r="I7" s="68" t="str">
        <f>Table!L7</f>
        <v>Sample Number:</v>
      </c>
      <c r="M7" s="74" t="str">
        <f>Table!P7</f>
        <v>8</v>
      </c>
      <c r="N7" s="105"/>
      <c r="O7" s="101"/>
      <c r="P7" s="24"/>
      <c r="Q7" s="13"/>
      <c r="R7" s="13"/>
      <c r="S7" s="134"/>
      <c r="T7" s="56"/>
      <c r="U7" s="15"/>
      <c r="V7" s="61"/>
      <c r="AE7" s="156"/>
      <c r="AF7" s="39"/>
      <c r="AG7" s="39"/>
    </row>
    <row r="8" spans="1:40" ht="12.4" customHeight="1" x14ac:dyDescent="0.2">
      <c r="A8" s="101" t="str">
        <f>Table!A8</f>
        <v>East Simpson No. 2 (USGS/Husky 1980)</v>
      </c>
      <c r="B8" s="154"/>
      <c r="C8" s="154"/>
      <c r="D8" s="154"/>
      <c r="E8" s="154"/>
      <c r="F8" s="154"/>
      <c r="G8" s="154"/>
      <c r="H8" s="154"/>
      <c r="I8" s="68" t="str">
        <f>Table!L8</f>
        <v>Sample Depth, m:</v>
      </c>
      <c r="M8" s="100">
        <f>Table!P8</f>
        <v>6070.6</v>
      </c>
      <c r="N8" s="105"/>
      <c r="O8" s="101"/>
      <c r="P8" s="24"/>
      <c r="Q8" s="13"/>
      <c r="R8" s="13"/>
      <c r="S8" s="134"/>
      <c r="T8" s="56"/>
      <c r="U8" s="15"/>
      <c r="V8" s="61"/>
      <c r="AE8" s="75"/>
      <c r="AF8" s="39"/>
      <c r="AG8" s="39"/>
    </row>
    <row r="9" spans="1:40" ht="12.4" customHeight="1" x14ac:dyDescent="0.2">
      <c r="A9" s="101" t="str">
        <f>Table!A9</f>
        <v>Torok Sandstones Formation</v>
      </c>
      <c r="B9" s="154"/>
      <c r="C9" s="154"/>
      <c r="D9" s="154"/>
      <c r="E9" s="154"/>
      <c r="F9" s="154"/>
      <c r="G9" s="154"/>
      <c r="H9" s="154"/>
      <c r="I9" s="95" t="str">
        <f>Table!L9</f>
        <v>Permeability to Air (calc), mD:</v>
      </c>
      <c r="K9" s="154"/>
      <c r="L9" s="154"/>
      <c r="M9" s="109">
        <f>Table!P9</f>
        <v>0.83140658037361481</v>
      </c>
      <c r="N9" s="105"/>
      <c r="O9" s="101" t="s">
        <v>38</v>
      </c>
      <c r="P9" s="24"/>
      <c r="Q9" s="29"/>
      <c r="R9" s="13"/>
      <c r="S9" s="13"/>
      <c r="T9" s="142"/>
      <c r="U9" s="142"/>
      <c r="V9" s="20"/>
      <c r="AE9" s="75"/>
      <c r="AF9" s="39"/>
      <c r="AG9" s="39"/>
    </row>
    <row r="10" spans="1:40" ht="12.4" customHeight="1" x14ac:dyDescent="0.2">
      <c r="A10" s="101" t="str">
        <f>Table!A10</f>
        <v>HH-61176</v>
      </c>
      <c r="B10" s="154"/>
      <c r="C10" s="154"/>
      <c r="D10" s="154"/>
      <c r="E10" s="105"/>
      <c r="F10" s="105"/>
      <c r="G10" s="105"/>
      <c r="H10" s="105"/>
      <c r="I10" s="95" t="str">
        <f>Table!L10</f>
        <v>Porosity, fraction:</v>
      </c>
      <c r="K10" s="154"/>
      <c r="L10" s="154"/>
      <c r="M10" s="109">
        <f>K30</f>
        <v>0.13934151332311498</v>
      </c>
      <c r="N10" s="105"/>
      <c r="O10" s="57" t="s">
        <v>38</v>
      </c>
      <c r="P10" s="138"/>
      <c r="Q10" s="29"/>
      <c r="R10" s="13"/>
      <c r="S10" s="13"/>
      <c r="T10" s="142"/>
      <c r="U10" s="134"/>
      <c r="V10" s="20"/>
      <c r="AE10" s="75"/>
      <c r="AF10" s="39"/>
      <c r="AG10" s="39"/>
    </row>
    <row r="11" spans="1:40" ht="12.4" customHeight="1" x14ac:dyDescent="0.2">
      <c r="A11" s="8"/>
      <c r="B11" s="154"/>
      <c r="C11" s="154"/>
      <c r="D11" s="154"/>
      <c r="E11" s="105"/>
      <c r="F11" s="105"/>
      <c r="G11" s="105"/>
      <c r="H11" s="154"/>
      <c r="I11" s="68" t="str">
        <f>Table!L11</f>
        <v>Grain Density, grams/cc:</v>
      </c>
      <c r="M11" s="143">
        <f>L30</f>
        <v>2.6766341034703429</v>
      </c>
      <c r="N11" s="105"/>
      <c r="O11" s="57" t="s">
        <v>38</v>
      </c>
      <c r="P11" s="138"/>
      <c r="Q11" s="13"/>
      <c r="R11" s="120"/>
      <c r="S11" s="121"/>
      <c r="T11" s="121"/>
      <c r="U11" s="139"/>
      <c r="V11" s="152"/>
      <c r="AE11" s="75"/>
      <c r="AF11" s="39"/>
      <c r="AG11" s="39"/>
    </row>
    <row r="12" spans="1:40" ht="12.4" customHeight="1" x14ac:dyDescent="0.2">
      <c r="A12" s="101"/>
      <c r="B12" s="154"/>
      <c r="C12" s="154"/>
      <c r="D12" s="154"/>
      <c r="E12" s="154"/>
      <c r="F12" s="154"/>
      <c r="G12" s="154"/>
      <c r="H12" s="154"/>
      <c r="I12" s="154"/>
      <c r="J12" s="95"/>
      <c r="K12" s="154"/>
      <c r="L12" s="154"/>
      <c r="M12" s="109"/>
      <c r="N12" s="105"/>
      <c r="O12" s="64"/>
      <c r="P12" s="147"/>
      <c r="Q12" s="13"/>
      <c r="R12" s="29"/>
      <c r="S12" s="13"/>
      <c r="T12" s="18"/>
      <c r="U12" s="29"/>
      <c r="V12" s="152"/>
      <c r="AE12" s="39"/>
      <c r="AF12" s="39"/>
      <c r="AG12" s="39"/>
    </row>
    <row r="13" spans="1:40" ht="12.4" customHeight="1" x14ac:dyDescent="0.2">
      <c r="A13" s="115"/>
      <c r="B13" s="115" t="s">
        <v>58</v>
      </c>
      <c r="C13" s="115" t="s">
        <v>57</v>
      </c>
      <c r="D13" s="115" t="s">
        <v>58</v>
      </c>
      <c r="E13" s="115" t="s">
        <v>57</v>
      </c>
      <c r="F13" s="115" t="s">
        <v>91</v>
      </c>
      <c r="G13" s="16"/>
      <c r="H13" s="16"/>
      <c r="N13" s="105"/>
      <c r="O13" s="64"/>
      <c r="P13" s="147"/>
      <c r="Q13" s="13"/>
      <c r="R13" s="13"/>
      <c r="S13" s="13"/>
      <c r="T13" s="18"/>
      <c r="U13" s="13"/>
      <c r="V13" s="152"/>
      <c r="AE13" s="39"/>
      <c r="AF13" s="39"/>
      <c r="AG13" s="39"/>
    </row>
    <row r="14" spans="1:40" ht="12.4" customHeight="1" x14ac:dyDescent="0.2">
      <c r="A14" s="155" t="s">
        <v>85</v>
      </c>
      <c r="B14" s="155" t="s">
        <v>63</v>
      </c>
      <c r="C14" s="155" t="s">
        <v>63</v>
      </c>
      <c r="D14" s="155" t="s">
        <v>63</v>
      </c>
      <c r="E14" s="155" t="s">
        <v>63</v>
      </c>
      <c r="F14" s="155" t="s">
        <v>49</v>
      </c>
      <c r="G14" s="16"/>
      <c r="H14" s="16"/>
      <c r="I14" s="4"/>
      <c r="J14" s="4"/>
      <c r="K14" s="4"/>
      <c r="L14" s="4"/>
      <c r="M14" s="4"/>
      <c r="N14" s="105"/>
      <c r="O14" s="64"/>
      <c r="P14" s="147"/>
      <c r="Q14" s="13"/>
      <c r="R14" s="13"/>
      <c r="S14" s="13"/>
      <c r="T14" s="18"/>
      <c r="U14" s="13"/>
      <c r="V14" s="152"/>
      <c r="AE14" s="39"/>
      <c r="AF14" s="39"/>
      <c r="AG14" s="39"/>
    </row>
    <row r="15" spans="1:40" ht="12.4" customHeight="1" x14ac:dyDescent="0.2">
      <c r="A15" s="155" t="s">
        <v>78</v>
      </c>
      <c r="B15" s="155" t="s">
        <v>3</v>
      </c>
      <c r="C15" s="155" t="s">
        <v>3</v>
      </c>
      <c r="D15" s="155" t="s">
        <v>5</v>
      </c>
      <c r="E15" s="155" t="s">
        <v>5</v>
      </c>
      <c r="F15" s="155" t="s">
        <v>5</v>
      </c>
      <c r="G15" s="16"/>
      <c r="H15" s="16"/>
      <c r="I15" s="16"/>
      <c r="J15" s="16"/>
      <c r="K15" s="16"/>
      <c r="L15" s="4"/>
      <c r="M15" s="4"/>
      <c r="N15" s="154"/>
      <c r="O15" s="64"/>
      <c r="P15" s="147"/>
      <c r="Q15" s="13"/>
      <c r="R15" s="13"/>
      <c r="S15" s="13"/>
      <c r="T15" s="18"/>
      <c r="U15" s="13"/>
      <c r="V15" s="152"/>
      <c r="AE15" s="39"/>
      <c r="AF15" s="39"/>
      <c r="AG15" s="39"/>
    </row>
    <row r="16" spans="1:40" ht="12.4" customHeight="1" x14ac:dyDescent="0.2">
      <c r="A16" s="35" t="s">
        <v>48</v>
      </c>
      <c r="B16" s="35" t="s">
        <v>35</v>
      </c>
      <c r="C16" s="35" t="s">
        <v>35</v>
      </c>
      <c r="D16" s="35" t="s">
        <v>25</v>
      </c>
      <c r="E16" s="35" t="s">
        <v>25</v>
      </c>
      <c r="F16" s="35" t="s">
        <v>25</v>
      </c>
      <c r="G16" s="16"/>
      <c r="H16" s="16"/>
      <c r="I16" s="16"/>
      <c r="J16" s="16"/>
      <c r="K16" s="16"/>
      <c r="L16" s="16"/>
      <c r="M16" s="16"/>
      <c r="N16" s="154"/>
      <c r="O16" s="147"/>
      <c r="P16" s="147"/>
      <c r="Q16" s="29"/>
      <c r="R16" s="152"/>
      <c r="S16" s="152"/>
      <c r="T16" s="152"/>
      <c r="U16" s="152"/>
      <c r="V16" s="152"/>
      <c r="AE16" s="39"/>
      <c r="AF16" s="39"/>
      <c r="AG16" s="39"/>
    </row>
    <row r="17" spans="1:35" ht="12.4" customHeight="1" x14ac:dyDescent="0.2">
      <c r="A17" s="105"/>
      <c r="B17" s="105"/>
      <c r="E17" s="105"/>
      <c r="F17" s="105"/>
      <c r="G17" s="105"/>
      <c r="H17" s="105"/>
      <c r="I17" s="105"/>
      <c r="J17" s="105"/>
      <c r="K17" s="105"/>
      <c r="L17" s="105"/>
      <c r="M17" s="105"/>
      <c r="N17" s="154"/>
      <c r="O17" s="147"/>
      <c r="P17" s="147"/>
      <c r="Q17" s="17"/>
      <c r="R17" s="29"/>
      <c r="S17" s="29"/>
      <c r="T17" s="65"/>
      <c r="U17" s="152"/>
      <c r="V17" s="152"/>
      <c r="AE17" s="39"/>
      <c r="AF17" s="39"/>
      <c r="AG17" s="39"/>
    </row>
    <row r="18" spans="1:35" ht="12.4" customHeight="1" x14ac:dyDescent="0.2">
      <c r="A18" s="51">
        <v>1.5079505443572998</v>
      </c>
      <c r="B18" s="85">
        <v>0</v>
      </c>
      <c r="C18" s="144">
        <f t="shared" ref="C18:C136" si="0">IF(B18-I$34&lt;0,0,B18-I$34)</f>
        <v>0</v>
      </c>
      <c r="D18" s="144">
        <f t="shared" ref="D18:D136" si="1">B18/$B$136</f>
        <v>0</v>
      </c>
      <c r="E18" s="144">
        <f t="shared" ref="E18:E136" si="2">C18/$H$30</f>
        <v>0</v>
      </c>
      <c r="F18" s="144">
        <f t="shared" ref="F18:F136" si="3">E18-E17</f>
        <v>0</v>
      </c>
      <c r="G18" s="144"/>
      <c r="H18" s="7" t="s">
        <v>19</v>
      </c>
      <c r="I18" s="77"/>
      <c r="J18" s="77"/>
      <c r="K18" s="77"/>
      <c r="L18" s="77"/>
      <c r="M18" s="46"/>
      <c r="O18" s="51"/>
      <c r="P18" s="147"/>
      <c r="Q18" s="42"/>
      <c r="R18" s="110"/>
      <c r="S18" s="33"/>
      <c r="T18" s="118"/>
      <c r="U18" s="118"/>
      <c r="V18" s="118"/>
      <c r="W18" s="133"/>
      <c r="X18" s="42"/>
      <c r="AG18" s="39"/>
      <c r="AH18" s="39"/>
      <c r="AI18" s="39"/>
    </row>
    <row r="19" spans="1:35" ht="12.4" customHeight="1" x14ac:dyDescent="0.2">
      <c r="A19" s="51">
        <v>1.5989933013916016</v>
      </c>
      <c r="B19" s="85">
        <v>2.6373960444586158E-3</v>
      </c>
      <c r="C19" s="144">
        <f t="shared" si="0"/>
        <v>0</v>
      </c>
      <c r="D19" s="144">
        <f t="shared" si="1"/>
        <v>1.7283661360934077E-3</v>
      </c>
      <c r="E19" s="144">
        <f t="shared" si="2"/>
        <v>0</v>
      </c>
      <c r="F19" s="144">
        <f t="shared" si="3"/>
        <v>0</v>
      </c>
      <c r="G19" s="144"/>
      <c r="H19" s="115" t="s">
        <v>89</v>
      </c>
      <c r="I19" s="115" t="s">
        <v>2</v>
      </c>
      <c r="J19" s="115" t="s">
        <v>84</v>
      </c>
      <c r="K19" s="115"/>
      <c r="L19" s="115" t="s">
        <v>84</v>
      </c>
      <c r="M19" s="115" t="s">
        <v>15</v>
      </c>
      <c r="O19" s="51"/>
      <c r="P19" s="147"/>
      <c r="Q19" s="42"/>
      <c r="R19" s="110"/>
      <c r="S19" s="16"/>
      <c r="T19" s="16"/>
      <c r="U19" s="16"/>
      <c r="V19" s="16"/>
      <c r="W19" s="133"/>
      <c r="X19" s="42"/>
      <c r="AG19" s="39"/>
      <c r="AH19" s="39"/>
      <c r="AI19" s="39"/>
    </row>
    <row r="20" spans="1:35" ht="12.4" customHeight="1" x14ac:dyDescent="0.2">
      <c r="A20" s="51">
        <v>1.8068345785140991</v>
      </c>
      <c r="B20" s="85">
        <v>6.4678993807209626E-3</v>
      </c>
      <c r="C20" s="144">
        <f t="shared" si="0"/>
        <v>0</v>
      </c>
      <c r="D20" s="144">
        <f t="shared" si="1"/>
        <v>4.2386119008502388E-3</v>
      </c>
      <c r="E20" s="144">
        <f t="shared" si="2"/>
        <v>0</v>
      </c>
      <c r="F20" s="144">
        <f t="shared" si="3"/>
        <v>0</v>
      </c>
      <c r="G20" s="144"/>
      <c r="H20" s="155" t="s">
        <v>3</v>
      </c>
      <c r="I20" s="155" t="s">
        <v>3</v>
      </c>
      <c r="J20" s="155" t="s">
        <v>3</v>
      </c>
      <c r="K20" s="155" t="s">
        <v>62</v>
      </c>
      <c r="L20" s="155" t="s">
        <v>39</v>
      </c>
      <c r="M20" s="155" t="s">
        <v>9</v>
      </c>
      <c r="O20" s="51"/>
      <c r="P20" s="147"/>
      <c r="Q20" s="42"/>
      <c r="R20" s="110"/>
      <c r="S20" s="16"/>
      <c r="T20" s="16"/>
      <c r="U20" s="16"/>
      <c r="V20" s="16"/>
      <c r="W20" s="133"/>
      <c r="X20" s="42"/>
      <c r="AG20" s="39"/>
      <c r="AH20" s="39"/>
      <c r="AI20" s="39"/>
    </row>
    <row r="21" spans="1:35" ht="12.4" customHeight="1" x14ac:dyDescent="0.2">
      <c r="A21" s="51">
        <v>2.0094594955444336</v>
      </c>
      <c r="B21" s="85">
        <v>1.14915109669807E-2</v>
      </c>
      <c r="C21" s="144">
        <f t="shared" si="0"/>
        <v>0</v>
      </c>
      <c r="D21" s="144">
        <f t="shared" si="1"/>
        <v>7.5307379222040484E-3</v>
      </c>
      <c r="E21" s="144">
        <f t="shared" si="2"/>
        <v>0</v>
      </c>
      <c r="F21" s="144">
        <f t="shared" si="3"/>
        <v>0</v>
      </c>
      <c r="G21" s="144"/>
      <c r="H21" s="35" t="s">
        <v>35</v>
      </c>
      <c r="I21" s="35" t="s">
        <v>35</v>
      </c>
      <c r="J21" s="35" t="s">
        <v>35</v>
      </c>
      <c r="K21" s="35" t="s">
        <v>25</v>
      </c>
      <c r="L21" s="35" t="s">
        <v>26</v>
      </c>
      <c r="M21" s="35" t="s">
        <v>18</v>
      </c>
      <c r="O21" s="51"/>
      <c r="P21" s="147"/>
      <c r="Q21" s="42"/>
      <c r="R21" s="110"/>
      <c r="S21" s="16"/>
      <c r="T21" s="16"/>
      <c r="U21" s="16"/>
      <c r="V21" s="16"/>
      <c r="W21" s="133"/>
      <c r="X21" s="42"/>
      <c r="AG21" s="129"/>
      <c r="AH21" s="39"/>
      <c r="AI21" s="39"/>
    </row>
    <row r="22" spans="1:35" ht="12.4" customHeight="1" x14ac:dyDescent="0.2">
      <c r="A22" s="51">
        <v>2.1648108959197998</v>
      </c>
      <c r="B22" s="85">
        <v>1.651512255324044E-2</v>
      </c>
      <c r="C22" s="144">
        <f t="shared" si="0"/>
        <v>0</v>
      </c>
      <c r="D22" s="144">
        <f t="shared" si="1"/>
        <v>1.0822863943557859E-2</v>
      </c>
      <c r="E22" s="144">
        <f t="shared" si="2"/>
        <v>0</v>
      </c>
      <c r="F22" s="144">
        <f t="shared" si="3"/>
        <v>0</v>
      </c>
      <c r="G22" s="144"/>
      <c r="H22" s="123"/>
      <c r="I22" s="51"/>
      <c r="J22" s="51"/>
      <c r="K22" s="51"/>
      <c r="L22" s="51"/>
      <c r="M22" s="51"/>
      <c r="O22" s="51"/>
      <c r="P22" s="147"/>
      <c r="Q22" s="42"/>
      <c r="R22" s="110"/>
      <c r="S22" s="50"/>
      <c r="T22" s="133"/>
      <c r="U22" s="133"/>
      <c r="V22" s="133"/>
      <c r="W22" s="133"/>
      <c r="X22" s="42"/>
      <c r="AG22" s="129"/>
      <c r="AH22" s="39"/>
      <c r="AI22" s="39"/>
    </row>
    <row r="23" spans="1:35" ht="12.4" customHeight="1" x14ac:dyDescent="0.2">
      <c r="A23" s="51">
        <v>2.3579812049865723</v>
      </c>
      <c r="B23" s="85">
        <v>2.1036372367630261E-2</v>
      </c>
      <c r="C23" s="144">
        <f t="shared" si="0"/>
        <v>0</v>
      </c>
      <c r="D23" s="144">
        <f t="shared" si="1"/>
        <v>1.3785776960898811E-2</v>
      </c>
      <c r="E23" s="144">
        <f t="shared" si="2"/>
        <v>0</v>
      </c>
      <c r="F23" s="144">
        <f t="shared" si="3"/>
        <v>0</v>
      </c>
      <c r="G23" s="144"/>
      <c r="H23" s="2">
        <f>I23-J23</f>
        <v>1.6899999999999995</v>
      </c>
      <c r="I23" s="2">
        <v>10.82</v>
      </c>
      <c r="J23" s="2">
        <v>9.1300000000000008</v>
      </c>
      <c r="K23" s="136">
        <f>H23/I23</f>
        <v>0.15619223659889089</v>
      </c>
      <c r="L23" s="2">
        <f>M23/J23</f>
        <v>2.6774370208105145</v>
      </c>
      <c r="M23" s="2">
        <v>24.445</v>
      </c>
      <c r="O23" s="117"/>
      <c r="P23" s="147"/>
      <c r="Q23" s="42"/>
      <c r="R23" s="110"/>
      <c r="S23" s="5"/>
      <c r="T23" s="5"/>
      <c r="U23" s="5"/>
      <c r="V23" s="5"/>
      <c r="W23" s="133"/>
      <c r="X23" s="42"/>
      <c r="AG23" s="129"/>
      <c r="AH23" s="39"/>
      <c r="AI23" s="39"/>
    </row>
    <row r="24" spans="1:35" ht="12.4" customHeight="1" x14ac:dyDescent="0.2">
      <c r="A24" s="51">
        <v>2.5763368606567383</v>
      </c>
      <c r="B24" s="85">
        <v>2.3359792687947644E-2</v>
      </c>
      <c r="C24" s="144">
        <f t="shared" si="0"/>
        <v>0</v>
      </c>
      <c r="D24" s="144">
        <f t="shared" si="1"/>
        <v>1.5308385220657606E-2</v>
      </c>
      <c r="E24" s="144">
        <f t="shared" si="2"/>
        <v>0</v>
      </c>
      <c r="F24" s="144">
        <f t="shared" si="3"/>
        <v>0</v>
      </c>
      <c r="G24" s="144"/>
      <c r="O24" s="51"/>
      <c r="P24" s="147"/>
      <c r="Q24" s="42"/>
      <c r="R24" s="110"/>
      <c r="S24" s="152"/>
      <c r="T24" s="152"/>
      <c r="U24" s="152"/>
      <c r="V24" s="152"/>
      <c r="W24" s="133"/>
      <c r="X24" s="42"/>
      <c r="AG24" s="129"/>
      <c r="AH24" s="39"/>
      <c r="AI24" s="39"/>
    </row>
    <row r="25" spans="1:35" ht="12.4" customHeight="1" x14ac:dyDescent="0.2">
      <c r="A25" s="51">
        <v>2.8118090629577637</v>
      </c>
      <c r="B25" s="85">
        <v>2.5494829068562395E-2</v>
      </c>
      <c r="C25" s="144">
        <f t="shared" si="0"/>
        <v>0</v>
      </c>
      <c r="D25" s="144">
        <f t="shared" si="1"/>
        <v>1.6707539734191978E-2</v>
      </c>
      <c r="E25" s="144">
        <f t="shared" si="2"/>
        <v>0</v>
      </c>
      <c r="F25" s="144">
        <f t="shared" si="3"/>
        <v>0</v>
      </c>
      <c r="G25" s="144"/>
      <c r="H25" s="7" t="s">
        <v>77</v>
      </c>
      <c r="I25" s="77"/>
      <c r="J25" s="77"/>
      <c r="K25" s="77"/>
      <c r="L25" s="77"/>
      <c r="M25" s="46"/>
      <c r="O25" s="51"/>
      <c r="P25" s="147"/>
      <c r="Q25" s="42"/>
      <c r="R25" s="110"/>
      <c r="S25" s="33"/>
      <c r="T25" s="118"/>
      <c r="U25" s="118"/>
      <c r="V25" s="118"/>
      <c r="W25" s="133"/>
      <c r="X25" s="42"/>
      <c r="AG25" s="52"/>
      <c r="AH25" s="39"/>
      <c r="AI25" s="39"/>
    </row>
    <row r="26" spans="1:35" ht="12.4" customHeight="1" x14ac:dyDescent="0.2">
      <c r="A26" s="51">
        <v>3.0808615684509277</v>
      </c>
      <c r="B26" s="85">
        <v>2.8822968333290042E-2</v>
      </c>
      <c r="C26" s="144">
        <f t="shared" si="0"/>
        <v>0</v>
      </c>
      <c r="D26" s="144">
        <f t="shared" si="1"/>
        <v>1.8888570987895422E-2</v>
      </c>
      <c r="E26" s="144">
        <f t="shared" si="2"/>
        <v>0</v>
      </c>
      <c r="F26" s="144">
        <f t="shared" si="3"/>
        <v>0</v>
      </c>
      <c r="G26" s="144"/>
      <c r="H26" s="115" t="s">
        <v>89</v>
      </c>
      <c r="I26" s="115" t="s">
        <v>2</v>
      </c>
      <c r="J26" s="115" t="s">
        <v>84</v>
      </c>
      <c r="K26" s="115"/>
      <c r="L26" s="115" t="s">
        <v>84</v>
      </c>
      <c r="M26" s="115" t="s">
        <v>15</v>
      </c>
      <c r="O26" s="51"/>
      <c r="P26" s="147"/>
      <c r="Q26" s="42"/>
      <c r="R26" s="110"/>
      <c r="S26" s="16"/>
      <c r="T26" s="16"/>
      <c r="U26" s="16"/>
      <c r="V26" s="16"/>
      <c r="W26" s="133"/>
      <c r="X26" s="42"/>
      <c r="AG26" s="52"/>
      <c r="AH26" s="39"/>
      <c r="AI26" s="39"/>
    </row>
    <row r="27" spans="1:35" ht="12.4" customHeight="1" x14ac:dyDescent="0.2">
      <c r="A27" s="51">
        <v>3.3865108489990234</v>
      </c>
      <c r="B27" s="85">
        <v>3.114639018671728E-2</v>
      </c>
      <c r="C27" s="144">
        <f t="shared" si="0"/>
        <v>0</v>
      </c>
      <c r="D27" s="144">
        <f t="shared" si="1"/>
        <v>2.0411180252347904E-2</v>
      </c>
      <c r="E27" s="144">
        <f t="shared" si="2"/>
        <v>0</v>
      </c>
      <c r="F27" s="144">
        <f t="shared" si="3"/>
        <v>0</v>
      </c>
      <c r="G27" s="144"/>
      <c r="H27" s="155" t="s">
        <v>3</v>
      </c>
      <c r="I27" s="155" t="s">
        <v>3</v>
      </c>
      <c r="J27" s="155" t="s">
        <v>3</v>
      </c>
      <c r="K27" s="155" t="s">
        <v>62</v>
      </c>
      <c r="L27" s="155" t="s">
        <v>39</v>
      </c>
      <c r="M27" s="155" t="s">
        <v>9</v>
      </c>
      <c r="O27" s="51"/>
      <c r="P27" s="147"/>
      <c r="Q27" s="42"/>
      <c r="R27" s="110"/>
      <c r="S27" s="16"/>
      <c r="T27" s="16"/>
      <c r="U27" s="16"/>
      <c r="V27" s="16"/>
      <c r="W27" s="133"/>
      <c r="X27" s="42"/>
      <c r="AG27" s="52"/>
      <c r="AH27" s="39"/>
      <c r="AI27" s="39"/>
    </row>
    <row r="28" spans="1:35" ht="12.4" customHeight="1" x14ac:dyDescent="0.2">
      <c r="A28" s="51">
        <v>3.6919970512390137</v>
      </c>
      <c r="B28" s="85">
        <v>3.5353666768269384E-2</v>
      </c>
      <c r="C28" s="144">
        <f t="shared" si="0"/>
        <v>0</v>
      </c>
      <c r="D28" s="144">
        <f t="shared" si="1"/>
        <v>2.3168337025981488E-2</v>
      </c>
      <c r="E28" s="144">
        <f t="shared" si="2"/>
        <v>0</v>
      </c>
      <c r="F28" s="144">
        <f t="shared" si="3"/>
        <v>0</v>
      </c>
      <c r="G28" s="144"/>
      <c r="H28" s="35" t="s">
        <v>35</v>
      </c>
      <c r="I28" s="35" t="s">
        <v>35</v>
      </c>
      <c r="J28" s="35" t="s">
        <v>35</v>
      </c>
      <c r="K28" s="35" t="s">
        <v>25</v>
      </c>
      <c r="L28" s="35" t="s">
        <v>26</v>
      </c>
      <c r="M28" s="35" t="s">
        <v>18</v>
      </c>
      <c r="O28" s="51"/>
      <c r="P28" s="147"/>
      <c r="Q28" s="42"/>
      <c r="R28" s="110"/>
      <c r="S28" s="16"/>
      <c r="T28" s="16"/>
      <c r="U28" s="16"/>
      <c r="V28" s="16"/>
      <c r="W28" s="133"/>
      <c r="X28" s="42"/>
      <c r="AG28" s="52"/>
      <c r="AH28" s="39"/>
      <c r="AI28" s="39"/>
    </row>
    <row r="29" spans="1:35" ht="12.4" customHeight="1" x14ac:dyDescent="0.2">
      <c r="A29" s="51">
        <v>4.0388069152832031</v>
      </c>
      <c r="B29" s="85">
        <v>3.7991060321424484E-2</v>
      </c>
      <c r="C29" s="144">
        <f t="shared" si="0"/>
        <v>0</v>
      </c>
      <c r="D29" s="144">
        <f t="shared" si="1"/>
        <v>2.4896701529447653E-2</v>
      </c>
      <c r="E29" s="144">
        <f t="shared" si="2"/>
        <v>0</v>
      </c>
      <c r="F29" s="144">
        <f t="shared" si="3"/>
        <v>0</v>
      </c>
      <c r="G29" s="144"/>
      <c r="H29" s="123"/>
      <c r="I29" s="51"/>
      <c r="J29" s="51"/>
      <c r="K29" s="51"/>
      <c r="L29" s="51"/>
      <c r="M29" s="51"/>
      <c r="O29" s="51"/>
      <c r="P29" s="147"/>
      <c r="Q29" s="42"/>
      <c r="R29" s="110"/>
      <c r="S29" s="50"/>
      <c r="T29" s="133"/>
      <c r="U29" s="133"/>
      <c r="V29" s="133"/>
      <c r="W29" s="133"/>
      <c r="X29" s="42"/>
      <c r="AG29" s="80"/>
      <c r="AH29" s="39"/>
      <c r="AI29" s="39"/>
    </row>
    <row r="30" spans="1:35" ht="12.4" customHeight="1" x14ac:dyDescent="0.2">
      <c r="A30" s="51">
        <v>4.4196047782897949</v>
      </c>
      <c r="B30" s="85">
        <v>3.9560937217382068E-2</v>
      </c>
      <c r="C30" s="144">
        <f t="shared" si="0"/>
        <v>0</v>
      </c>
      <c r="D30" s="144">
        <f t="shared" si="1"/>
        <v>2.5925489780840322E-2</v>
      </c>
      <c r="E30" s="144">
        <f t="shared" si="2"/>
        <v>0</v>
      </c>
      <c r="F30" s="144">
        <f t="shared" si="3"/>
        <v>0</v>
      </c>
      <c r="G30" s="144"/>
      <c r="H30" s="2">
        <f>C136</f>
        <v>1.4785999999999999</v>
      </c>
      <c r="I30" s="2">
        <v>10.611338751369216</v>
      </c>
      <c r="J30" s="2">
        <f>I30-H30</f>
        <v>9.1327387513692155</v>
      </c>
      <c r="K30" s="136">
        <f>H30/I30</f>
        <v>0.13934151332311498</v>
      </c>
      <c r="L30" s="2">
        <f>M30/J30</f>
        <v>2.6766341034703429</v>
      </c>
      <c r="M30" s="2">
        <f>M23</f>
        <v>24.445</v>
      </c>
      <c r="N30" s="73"/>
      <c r="O30" s="144"/>
      <c r="P30" s="147"/>
      <c r="Q30" s="152"/>
      <c r="R30" s="110"/>
      <c r="S30" s="5"/>
      <c r="T30" s="5"/>
      <c r="U30" s="5"/>
      <c r="V30" s="5"/>
      <c r="W30" s="157"/>
      <c r="X30" s="69"/>
    </row>
    <row r="31" spans="1:35" ht="12.4" customHeight="1" x14ac:dyDescent="0.2">
      <c r="A31" s="51">
        <v>4.8204536437988281</v>
      </c>
      <c r="B31" s="85">
        <v>4.0314482174851722E-2</v>
      </c>
      <c r="C31" s="144">
        <f t="shared" si="0"/>
        <v>0</v>
      </c>
      <c r="D31" s="144">
        <f t="shared" si="1"/>
        <v>2.6419310793900135E-2</v>
      </c>
      <c r="E31" s="144">
        <f t="shared" si="2"/>
        <v>0</v>
      </c>
      <c r="F31" s="144">
        <f t="shared" si="3"/>
        <v>0</v>
      </c>
      <c r="G31" s="144"/>
      <c r="H31" s="123"/>
      <c r="I31" s="51"/>
      <c r="J31" s="51"/>
      <c r="K31" s="51"/>
      <c r="L31" s="51"/>
      <c r="M31" s="113"/>
      <c r="O31" s="26"/>
      <c r="P31" s="147"/>
      <c r="Q31" s="5"/>
      <c r="R31" s="152"/>
      <c r="S31" s="152"/>
      <c r="T31" s="152"/>
      <c r="U31" s="152"/>
      <c r="V31" s="152"/>
    </row>
    <row r="32" spans="1:35" ht="12.4" customHeight="1" x14ac:dyDescent="0.2">
      <c r="A32" s="51">
        <v>5.2622184753417969</v>
      </c>
      <c r="B32" s="85">
        <v>4.0691253120476695E-2</v>
      </c>
      <c r="C32" s="144">
        <f t="shared" si="0"/>
        <v>0</v>
      </c>
      <c r="D32" s="144">
        <f t="shared" si="1"/>
        <v>2.6666220295736353E-2</v>
      </c>
      <c r="E32" s="144">
        <f t="shared" si="2"/>
        <v>0</v>
      </c>
      <c r="F32" s="144">
        <f t="shared" si="3"/>
        <v>0</v>
      </c>
      <c r="G32" s="144"/>
      <c r="I32" s="162" t="s">
        <v>36</v>
      </c>
      <c r="J32" s="163"/>
      <c r="K32" s="162" t="s">
        <v>65</v>
      </c>
      <c r="L32" s="163"/>
      <c r="M32" s="50"/>
      <c r="N32" s="113"/>
      <c r="O32" s="26"/>
      <c r="P32" s="147"/>
      <c r="Q32" s="5"/>
      <c r="R32" s="152"/>
      <c r="S32" s="152"/>
      <c r="T32" s="152"/>
      <c r="U32" s="152"/>
      <c r="V32" s="152"/>
    </row>
    <row r="33" spans="1:22" ht="12.4" customHeight="1" x14ac:dyDescent="0.2">
      <c r="A33" s="51">
        <v>5.763972282409668</v>
      </c>
      <c r="B33" s="85">
        <v>4.1444791945506938E-2</v>
      </c>
      <c r="C33" s="144">
        <f t="shared" si="0"/>
        <v>0</v>
      </c>
      <c r="D33" s="144">
        <f t="shared" si="1"/>
        <v>2.7160037290021425E-2</v>
      </c>
      <c r="E33" s="144">
        <f t="shared" si="2"/>
        <v>0</v>
      </c>
      <c r="F33" s="144">
        <f t="shared" si="3"/>
        <v>0</v>
      </c>
      <c r="G33" s="144"/>
      <c r="I33" s="164" t="s">
        <v>35</v>
      </c>
      <c r="J33" s="165"/>
      <c r="K33" s="164" t="s">
        <v>48</v>
      </c>
      <c r="L33" s="165"/>
      <c r="M33" s="152"/>
      <c r="N33" s="113"/>
      <c r="O33" s="26"/>
      <c r="P33" s="147"/>
      <c r="Q33" s="5"/>
      <c r="R33" s="152"/>
      <c r="S33" s="152"/>
      <c r="T33" s="152"/>
      <c r="U33" s="152"/>
      <c r="V33" s="152"/>
    </row>
    <row r="34" spans="1:22" ht="12.4" customHeight="1" x14ac:dyDescent="0.2">
      <c r="A34" s="51">
        <v>6.3053379058837891</v>
      </c>
      <c r="B34" s="85">
        <v>4.1884359070809306E-2</v>
      </c>
      <c r="C34" s="144">
        <f t="shared" si="0"/>
        <v>0</v>
      </c>
      <c r="D34" s="144">
        <f t="shared" si="1"/>
        <v>2.7448099045292804E-2</v>
      </c>
      <c r="E34" s="144">
        <f t="shared" si="2"/>
        <v>0</v>
      </c>
      <c r="F34" s="144">
        <f t="shared" si="3"/>
        <v>0</v>
      </c>
      <c r="G34" s="144"/>
      <c r="I34" s="166">
        <v>4.7347534716151711E-2</v>
      </c>
      <c r="J34" s="167"/>
      <c r="K34" s="166">
        <f>LOOKUP(I34,B$18:B$136,A$18:A$136)</f>
        <v>26.600929260253906</v>
      </c>
      <c r="L34" s="167"/>
      <c r="M34" s="96"/>
      <c r="N34" s="113"/>
      <c r="O34" s="26"/>
      <c r="P34" s="147"/>
      <c r="Q34" s="5"/>
      <c r="R34" s="152"/>
      <c r="S34" s="152"/>
      <c r="T34" s="152"/>
      <c r="U34" s="152"/>
      <c r="V34" s="152"/>
    </row>
    <row r="35" spans="1:22" ht="12.4" customHeight="1" x14ac:dyDescent="0.2">
      <c r="A35" s="51">
        <v>6.8938956260681152</v>
      </c>
      <c r="B35" s="85">
        <v>4.2386719309569366E-2</v>
      </c>
      <c r="C35" s="144">
        <f t="shared" si="0"/>
        <v>0</v>
      </c>
      <c r="D35" s="144">
        <f t="shared" si="1"/>
        <v>2.7777311044611973E-2</v>
      </c>
      <c r="E35" s="144">
        <f t="shared" si="2"/>
        <v>0</v>
      </c>
      <c r="F35" s="144">
        <f t="shared" si="3"/>
        <v>0</v>
      </c>
      <c r="G35" s="144"/>
      <c r="H35" s="123"/>
      <c r="I35" s="51"/>
      <c r="J35" s="51"/>
      <c r="K35" s="133"/>
      <c r="L35" s="133"/>
      <c r="M35" s="133"/>
      <c r="N35" s="113"/>
      <c r="O35" s="26"/>
      <c r="P35" s="147"/>
      <c r="Q35" s="5"/>
      <c r="R35" s="152"/>
      <c r="S35" s="152"/>
      <c r="T35" s="152"/>
      <c r="U35" s="152"/>
      <c r="V35" s="152"/>
    </row>
    <row r="36" spans="1:22" ht="12.4" customHeight="1" x14ac:dyDescent="0.2">
      <c r="A36" s="51">
        <v>7.542360782623291</v>
      </c>
      <c r="B36" s="85">
        <v>4.2700694075516937E-2</v>
      </c>
      <c r="C36" s="144">
        <f t="shared" si="0"/>
        <v>0</v>
      </c>
      <c r="D36" s="144">
        <f t="shared" si="1"/>
        <v>2.7983068293013027E-2</v>
      </c>
      <c r="E36" s="144">
        <f t="shared" si="2"/>
        <v>0</v>
      </c>
      <c r="F36" s="144">
        <f t="shared" si="3"/>
        <v>0</v>
      </c>
      <c r="G36" s="144"/>
      <c r="H36" s="123"/>
      <c r="I36" s="51"/>
      <c r="J36" s="51"/>
      <c r="K36" s="51"/>
      <c r="L36" s="51"/>
      <c r="M36" s="51"/>
      <c r="N36" s="113"/>
      <c r="O36" s="26"/>
      <c r="P36" s="147"/>
      <c r="Q36" s="5"/>
      <c r="R36" s="152"/>
      <c r="S36" s="152"/>
      <c r="T36" s="152"/>
      <c r="U36" s="152"/>
      <c r="V36" s="152"/>
    </row>
    <row r="37" spans="1:22" ht="12.4" customHeight="1" x14ac:dyDescent="0.2">
      <c r="A37" s="51">
        <v>8.2497549057006836</v>
      </c>
      <c r="B37" s="85">
        <v>4.3203054314276998E-2</v>
      </c>
      <c r="C37" s="144">
        <f t="shared" si="0"/>
        <v>0</v>
      </c>
      <c r="D37" s="144">
        <f t="shared" si="1"/>
        <v>2.8312280292332199E-2</v>
      </c>
      <c r="E37" s="144">
        <f t="shared" si="2"/>
        <v>0</v>
      </c>
      <c r="F37" s="144">
        <f t="shared" si="3"/>
        <v>0</v>
      </c>
      <c r="G37" s="144"/>
      <c r="H37" s="123"/>
      <c r="I37" s="51"/>
      <c r="J37" s="51"/>
      <c r="K37" s="51"/>
      <c r="L37" s="51"/>
      <c r="M37" s="51"/>
      <c r="N37" s="113"/>
      <c r="O37" s="26"/>
      <c r="P37" s="147"/>
      <c r="Q37" s="5"/>
      <c r="R37" s="152"/>
      <c r="S37" s="152"/>
      <c r="T37" s="152"/>
      <c r="U37" s="152"/>
      <c r="V37" s="152"/>
    </row>
    <row r="38" spans="1:22" ht="12.4" customHeight="1" x14ac:dyDescent="0.2">
      <c r="A38" s="51">
        <v>9.0262670516967773</v>
      </c>
      <c r="B38" s="85">
        <v>4.3517035212663993E-2</v>
      </c>
      <c r="C38" s="144">
        <f t="shared" si="0"/>
        <v>0</v>
      </c>
      <c r="D38" s="144">
        <f t="shared" si="1"/>
        <v>2.8518041559508003E-2</v>
      </c>
      <c r="E38" s="144">
        <f t="shared" si="2"/>
        <v>0</v>
      </c>
      <c r="F38" s="144">
        <f t="shared" si="3"/>
        <v>0</v>
      </c>
      <c r="G38" s="144"/>
      <c r="N38" s="113"/>
      <c r="O38" s="26"/>
      <c r="P38" s="147"/>
      <c r="Q38" s="5"/>
      <c r="R38" s="152"/>
      <c r="S38" s="152"/>
      <c r="T38" s="152"/>
      <c r="U38" s="152"/>
      <c r="V38" s="152"/>
    </row>
    <row r="39" spans="1:22" ht="12.4" customHeight="1" x14ac:dyDescent="0.2">
      <c r="A39" s="51">
        <v>9.8776836395263672</v>
      </c>
      <c r="B39" s="85">
        <v>4.4019395451424054E-2</v>
      </c>
      <c r="C39" s="144">
        <f t="shared" si="0"/>
        <v>0</v>
      </c>
      <c r="D39" s="144">
        <f t="shared" si="1"/>
        <v>2.8847253558827172E-2</v>
      </c>
      <c r="E39" s="144">
        <f t="shared" si="2"/>
        <v>0</v>
      </c>
      <c r="F39" s="144">
        <f t="shared" si="3"/>
        <v>0</v>
      </c>
      <c r="G39" s="144"/>
      <c r="N39" s="113"/>
      <c r="O39" s="26"/>
      <c r="P39" s="147"/>
      <c r="Q39" s="5"/>
      <c r="R39" s="152"/>
      <c r="S39" s="152"/>
      <c r="T39" s="152"/>
      <c r="U39" s="152"/>
      <c r="V39" s="152"/>
    </row>
    <row r="40" spans="1:22" ht="12.4" customHeight="1" x14ac:dyDescent="0.2">
      <c r="A40" s="51">
        <v>10.782322883605957</v>
      </c>
      <c r="B40" s="85">
        <v>4.4144984744559142E-2</v>
      </c>
      <c r="C40" s="144">
        <f t="shared" si="0"/>
        <v>0</v>
      </c>
      <c r="D40" s="144">
        <f t="shared" si="1"/>
        <v>2.8929556056310122E-2</v>
      </c>
      <c r="E40" s="144">
        <f t="shared" si="2"/>
        <v>0</v>
      </c>
      <c r="F40" s="144">
        <f t="shared" si="3"/>
        <v>0</v>
      </c>
      <c r="G40" s="144"/>
      <c r="N40" s="113"/>
      <c r="O40" s="26"/>
      <c r="P40" s="147"/>
      <c r="Q40" s="5"/>
      <c r="R40" s="152"/>
      <c r="S40" s="152"/>
      <c r="T40" s="152"/>
      <c r="U40" s="152"/>
      <c r="V40" s="152"/>
    </row>
    <row r="41" spans="1:22" ht="12.4" customHeight="1" x14ac:dyDescent="0.2">
      <c r="A41" s="51">
        <v>11.883312225341797</v>
      </c>
      <c r="B41" s="85">
        <v>4.4270574037694237E-2</v>
      </c>
      <c r="C41" s="144">
        <f t="shared" si="0"/>
        <v>0</v>
      </c>
      <c r="D41" s="144">
        <f t="shared" si="1"/>
        <v>2.9011858553793075E-2</v>
      </c>
      <c r="E41" s="144">
        <f t="shared" si="2"/>
        <v>0</v>
      </c>
      <c r="F41" s="144">
        <f t="shared" si="3"/>
        <v>0</v>
      </c>
      <c r="G41" s="144"/>
      <c r="N41" s="113"/>
      <c r="O41" s="26"/>
      <c r="P41" s="147"/>
      <c r="Q41" s="5"/>
      <c r="R41" s="152"/>
      <c r="S41" s="152"/>
      <c r="T41" s="152"/>
      <c r="U41" s="152"/>
      <c r="V41" s="152"/>
    </row>
    <row r="42" spans="1:22" ht="12.4" customHeight="1" x14ac:dyDescent="0.2">
      <c r="A42" s="51">
        <v>12.884048461914062</v>
      </c>
      <c r="B42" s="85">
        <v>4.452175875640383E-2</v>
      </c>
      <c r="C42" s="144">
        <f t="shared" si="0"/>
        <v>0</v>
      </c>
      <c r="D42" s="144">
        <f t="shared" si="1"/>
        <v>2.9176467567533719E-2</v>
      </c>
      <c r="E42" s="144">
        <f t="shared" si="2"/>
        <v>0</v>
      </c>
      <c r="F42" s="144">
        <f t="shared" si="3"/>
        <v>0</v>
      </c>
      <c r="G42" s="144"/>
      <c r="H42" s="123"/>
      <c r="I42" s="51"/>
      <c r="J42" s="51"/>
      <c r="K42" s="51"/>
      <c r="L42" s="51"/>
      <c r="M42" s="51"/>
      <c r="N42" s="113"/>
      <c r="O42" s="26"/>
      <c r="P42" s="147"/>
      <c r="Q42" s="5"/>
      <c r="R42" s="152"/>
      <c r="S42" s="152"/>
      <c r="T42" s="152"/>
      <c r="U42" s="152"/>
      <c r="V42" s="152"/>
    </row>
    <row r="43" spans="1:22" ht="12.4" customHeight="1" x14ac:dyDescent="0.2">
      <c r="A43" s="51">
        <v>14.184564590454102</v>
      </c>
      <c r="B43" s="85">
        <v>4.4772937342674006E-2</v>
      </c>
      <c r="C43" s="144">
        <f t="shared" si="0"/>
        <v>0</v>
      </c>
      <c r="D43" s="144">
        <f t="shared" si="1"/>
        <v>2.9341072562499619E-2</v>
      </c>
      <c r="E43" s="144">
        <f t="shared" si="2"/>
        <v>0</v>
      </c>
      <c r="F43" s="144">
        <f t="shared" si="3"/>
        <v>0</v>
      </c>
      <c r="G43" s="144"/>
      <c r="H43" s="123"/>
      <c r="I43" s="51"/>
      <c r="J43" s="51"/>
      <c r="K43" s="51"/>
      <c r="L43" s="51"/>
      <c r="M43" s="135"/>
      <c r="N43" s="113"/>
      <c r="O43" s="26"/>
      <c r="P43" s="147"/>
      <c r="Q43" s="5"/>
      <c r="R43" s="152"/>
      <c r="S43" s="152"/>
      <c r="T43" s="152"/>
      <c r="U43" s="152"/>
      <c r="V43" s="152"/>
    </row>
    <row r="44" spans="1:22" ht="12.4" customHeight="1" x14ac:dyDescent="0.2">
      <c r="A44" s="51">
        <v>15.478479385375977</v>
      </c>
      <c r="B44" s="85">
        <v>4.5024115928944182E-2</v>
      </c>
      <c r="C44" s="144">
        <f t="shared" si="0"/>
        <v>0</v>
      </c>
      <c r="D44" s="144">
        <f t="shared" si="1"/>
        <v>2.9505677557465516E-2</v>
      </c>
      <c r="E44" s="144">
        <f t="shared" si="2"/>
        <v>0</v>
      </c>
      <c r="F44" s="144">
        <f t="shared" si="3"/>
        <v>0</v>
      </c>
      <c r="G44" s="144"/>
      <c r="H44" s="123"/>
      <c r="I44" s="51"/>
      <c r="J44" s="51"/>
      <c r="K44" s="51"/>
      <c r="L44" s="51"/>
      <c r="M44" s="135"/>
      <c r="N44" s="113"/>
      <c r="O44" s="26"/>
      <c r="P44" s="147"/>
      <c r="Q44" s="5"/>
      <c r="R44" s="152"/>
      <c r="S44" s="152"/>
      <c r="T44" s="152"/>
      <c r="U44" s="152"/>
      <c r="V44" s="152"/>
    </row>
    <row r="45" spans="1:22" ht="12.4" customHeight="1" x14ac:dyDescent="0.2">
      <c r="A45" s="51">
        <v>16.87272834777832</v>
      </c>
      <c r="B45" s="85">
        <v>4.5212501401756672E-2</v>
      </c>
      <c r="C45" s="144">
        <f t="shared" si="0"/>
        <v>0</v>
      </c>
      <c r="D45" s="144">
        <f t="shared" si="1"/>
        <v>2.9629132308383627E-2</v>
      </c>
      <c r="E45" s="144">
        <f t="shared" si="2"/>
        <v>0</v>
      </c>
      <c r="F45" s="144">
        <f t="shared" si="3"/>
        <v>0</v>
      </c>
      <c r="G45" s="144"/>
      <c r="H45" s="123"/>
      <c r="I45" s="51"/>
      <c r="J45" s="51"/>
      <c r="K45" s="51"/>
      <c r="L45" s="51"/>
      <c r="M45" s="135"/>
      <c r="N45" s="113"/>
      <c r="O45" s="26"/>
      <c r="P45" s="147"/>
      <c r="Q45" s="5"/>
      <c r="R45" s="152"/>
      <c r="S45" s="152"/>
      <c r="T45" s="152"/>
      <c r="U45" s="152"/>
      <c r="V45" s="152"/>
    </row>
    <row r="46" spans="1:22" ht="12.4" customHeight="1" x14ac:dyDescent="0.2">
      <c r="A46" s="51">
        <v>18.472209930419922</v>
      </c>
      <c r="B46" s="85">
        <v>4.5526476167704243E-2</v>
      </c>
      <c r="C46" s="144">
        <f t="shared" si="0"/>
        <v>0</v>
      </c>
      <c r="D46" s="144">
        <f t="shared" si="1"/>
        <v>2.9834889556784684E-2</v>
      </c>
      <c r="E46" s="144">
        <f t="shared" si="2"/>
        <v>0</v>
      </c>
      <c r="F46" s="144">
        <f t="shared" si="3"/>
        <v>0</v>
      </c>
      <c r="G46" s="144"/>
      <c r="H46" s="123"/>
      <c r="I46" s="51"/>
      <c r="J46" s="51"/>
      <c r="K46" s="51"/>
      <c r="L46" s="51"/>
      <c r="M46" s="135"/>
      <c r="N46" s="113"/>
      <c r="O46" s="26"/>
      <c r="P46" s="147"/>
      <c r="Q46" s="5"/>
      <c r="R46" s="152"/>
      <c r="S46" s="152"/>
      <c r="T46" s="152"/>
      <c r="U46" s="152"/>
      <c r="V46" s="152"/>
    </row>
    <row r="47" spans="1:22" ht="12.4" customHeight="1" x14ac:dyDescent="0.2">
      <c r="A47" s="51">
        <v>20.266654968261719</v>
      </c>
      <c r="B47" s="85">
        <v>4.5903247113329215E-2</v>
      </c>
      <c r="C47" s="144">
        <f t="shared" si="0"/>
        <v>0</v>
      </c>
      <c r="D47" s="144">
        <f t="shared" si="1"/>
        <v>3.0081799058620903E-2</v>
      </c>
      <c r="E47" s="144">
        <f t="shared" si="2"/>
        <v>0</v>
      </c>
      <c r="F47" s="144">
        <f t="shared" si="3"/>
        <v>0</v>
      </c>
      <c r="G47" s="144"/>
      <c r="H47" s="123"/>
      <c r="I47" s="51"/>
      <c r="J47" s="51"/>
      <c r="K47" s="51"/>
      <c r="L47" s="51"/>
      <c r="M47" s="135"/>
      <c r="N47" s="113"/>
      <c r="O47" s="26"/>
      <c r="P47" s="147"/>
      <c r="Q47" s="5"/>
      <c r="R47" s="152"/>
      <c r="S47" s="152"/>
      <c r="T47" s="152"/>
      <c r="U47" s="152"/>
      <c r="V47" s="152"/>
    </row>
    <row r="48" spans="1:22" ht="12.4" customHeight="1" x14ac:dyDescent="0.2">
      <c r="A48" s="51">
        <v>22.155405044555664</v>
      </c>
      <c r="B48" s="85">
        <v>4.6280021125173897E-2</v>
      </c>
      <c r="C48" s="144">
        <f t="shared" si="0"/>
        <v>0</v>
      </c>
      <c r="D48" s="144">
        <f t="shared" si="1"/>
        <v>3.0328710569844496E-2</v>
      </c>
      <c r="E48" s="144">
        <f t="shared" si="2"/>
        <v>0</v>
      </c>
      <c r="F48" s="144">
        <f t="shared" si="3"/>
        <v>0</v>
      </c>
      <c r="G48" s="144"/>
      <c r="H48" s="123"/>
      <c r="I48" s="51"/>
      <c r="J48" s="51"/>
      <c r="K48" s="51"/>
      <c r="L48" s="51"/>
      <c r="M48" s="135"/>
      <c r="N48" s="113"/>
      <c r="O48" s="26"/>
      <c r="P48" s="147"/>
      <c r="Q48" s="5"/>
      <c r="R48" s="152"/>
      <c r="S48" s="152"/>
      <c r="T48" s="152"/>
      <c r="U48" s="152"/>
      <c r="V48" s="152"/>
    </row>
    <row r="49" spans="1:22" ht="12.4" customHeight="1" x14ac:dyDescent="0.2">
      <c r="A49" s="51">
        <v>24.306196212768555</v>
      </c>
      <c r="B49" s="85">
        <v>4.6907970657069045E-2</v>
      </c>
      <c r="C49" s="144">
        <f t="shared" si="0"/>
        <v>0</v>
      </c>
      <c r="D49" s="144">
        <f t="shared" si="1"/>
        <v>3.0740225066646615E-2</v>
      </c>
      <c r="E49" s="144">
        <f t="shared" si="2"/>
        <v>0</v>
      </c>
      <c r="F49" s="144">
        <f t="shared" si="3"/>
        <v>0</v>
      </c>
      <c r="G49" s="144"/>
      <c r="H49" s="123"/>
      <c r="I49" s="51"/>
      <c r="J49" s="51"/>
      <c r="K49" s="51"/>
      <c r="L49" s="135"/>
      <c r="M49" s="135"/>
      <c r="N49" s="113"/>
      <c r="O49" s="26"/>
      <c r="P49" s="147"/>
      <c r="Q49" s="5"/>
      <c r="R49" s="152"/>
      <c r="S49" s="152"/>
      <c r="T49" s="152"/>
      <c r="U49" s="152"/>
      <c r="V49" s="152"/>
    </row>
    <row r="50" spans="1:22" ht="12.4" customHeight="1" x14ac:dyDescent="0.2">
      <c r="A50" s="51">
        <v>26.600929260253906</v>
      </c>
      <c r="B50" s="85">
        <v>4.7347534716151711E-2</v>
      </c>
      <c r="C50" s="144">
        <f t="shared" si="0"/>
        <v>0</v>
      </c>
      <c r="D50" s="144">
        <f t="shared" si="1"/>
        <v>3.1028284812530622E-2</v>
      </c>
      <c r="E50" s="144">
        <f t="shared" si="2"/>
        <v>0</v>
      </c>
      <c r="F50" s="144">
        <f t="shared" si="3"/>
        <v>0</v>
      </c>
      <c r="G50" s="144"/>
      <c r="H50" s="123"/>
      <c r="I50" s="51"/>
      <c r="J50" s="51"/>
      <c r="K50" s="51"/>
      <c r="L50" s="135"/>
      <c r="M50" s="135"/>
      <c r="N50" s="113"/>
      <c r="O50" s="26"/>
      <c r="P50" s="147"/>
      <c r="Q50" s="5"/>
      <c r="R50" s="152"/>
      <c r="S50" s="152"/>
      <c r="T50" s="152"/>
      <c r="U50" s="152"/>
      <c r="V50" s="152"/>
    </row>
    <row r="51" spans="1:22" ht="12.4" customHeight="1" x14ac:dyDescent="0.2">
      <c r="A51" s="51">
        <v>28.999906539916992</v>
      </c>
      <c r="B51" s="85">
        <v>4.7847534716151711E-2</v>
      </c>
      <c r="C51" s="144">
        <f t="shared" si="0"/>
        <v>5.0000000000000044E-4</v>
      </c>
      <c r="D51" s="144">
        <f t="shared" si="1"/>
        <v>3.1355950075342566E-2</v>
      </c>
      <c r="E51" s="144">
        <f t="shared" si="2"/>
        <v>3.3815771675909674E-4</v>
      </c>
      <c r="F51" s="144">
        <f t="shared" si="3"/>
        <v>3.3815771675909674E-4</v>
      </c>
      <c r="G51" s="144"/>
      <c r="H51" s="123"/>
      <c r="I51" s="51"/>
      <c r="J51" s="51"/>
      <c r="K51" s="51"/>
      <c r="L51" s="135"/>
      <c r="M51" s="135"/>
      <c r="N51" s="113"/>
      <c r="O51" s="26"/>
      <c r="P51" s="147"/>
      <c r="Q51" s="5"/>
      <c r="R51" s="152"/>
      <c r="S51" s="152"/>
      <c r="T51" s="152"/>
      <c r="U51" s="152"/>
      <c r="V51" s="152"/>
    </row>
    <row r="52" spans="1:22" ht="12.4" customHeight="1" x14ac:dyDescent="0.2">
      <c r="A52" s="51">
        <v>31.34950065612793</v>
      </c>
      <c r="B52" s="85">
        <v>4.7847534716151711E-2</v>
      </c>
      <c r="C52" s="144">
        <f t="shared" si="0"/>
        <v>5.0000000000000044E-4</v>
      </c>
      <c r="D52" s="144">
        <f t="shared" si="1"/>
        <v>3.1355950075342566E-2</v>
      </c>
      <c r="E52" s="144">
        <f t="shared" si="2"/>
        <v>3.3815771675909674E-4</v>
      </c>
      <c r="F52" s="144">
        <f t="shared" si="3"/>
        <v>0</v>
      </c>
      <c r="G52" s="144"/>
      <c r="H52" s="123"/>
      <c r="I52" s="51"/>
      <c r="J52" s="51"/>
      <c r="K52" s="51"/>
      <c r="L52" s="135"/>
      <c r="M52" s="135"/>
      <c r="N52" s="113"/>
      <c r="O52" s="26"/>
      <c r="P52" s="147"/>
      <c r="Q52" s="5"/>
      <c r="R52" s="152"/>
      <c r="S52" s="152"/>
      <c r="T52" s="152"/>
      <c r="U52" s="152"/>
      <c r="V52" s="152"/>
    </row>
    <row r="53" spans="1:22" ht="12.4" customHeight="1" x14ac:dyDescent="0.2">
      <c r="A53" s="51">
        <v>33.921886444091797</v>
      </c>
      <c r="B53" s="85">
        <v>4.7847534716151711E-2</v>
      </c>
      <c r="C53" s="144">
        <f t="shared" si="0"/>
        <v>5.0000000000000044E-4</v>
      </c>
      <c r="D53" s="144">
        <f t="shared" si="1"/>
        <v>3.1355950075342566E-2</v>
      </c>
      <c r="E53" s="144">
        <f t="shared" si="2"/>
        <v>3.3815771675909674E-4</v>
      </c>
      <c r="F53" s="144">
        <f t="shared" si="3"/>
        <v>0</v>
      </c>
      <c r="G53" s="144"/>
      <c r="H53" s="123"/>
      <c r="I53" s="51"/>
      <c r="J53" s="51"/>
      <c r="K53" s="51"/>
      <c r="L53" s="135"/>
      <c r="M53" s="135"/>
      <c r="N53" s="113"/>
      <c r="O53" s="26"/>
      <c r="P53" s="147"/>
      <c r="Q53" s="5"/>
      <c r="R53" s="152"/>
      <c r="S53" s="152"/>
      <c r="T53" s="152"/>
      <c r="U53" s="152"/>
      <c r="V53" s="152"/>
    </row>
    <row r="54" spans="1:22" ht="12.4" customHeight="1" x14ac:dyDescent="0.2">
      <c r="A54" s="51">
        <v>37.1173095703125</v>
      </c>
      <c r="B54" s="85">
        <v>4.7847534716151711E-2</v>
      </c>
      <c r="C54" s="144">
        <f t="shared" si="0"/>
        <v>5.0000000000000044E-4</v>
      </c>
      <c r="D54" s="144">
        <f t="shared" si="1"/>
        <v>3.1355950075342566E-2</v>
      </c>
      <c r="E54" s="144">
        <f t="shared" si="2"/>
        <v>3.3815771675909674E-4</v>
      </c>
      <c r="F54" s="144">
        <f t="shared" si="3"/>
        <v>0</v>
      </c>
      <c r="G54" s="144"/>
      <c r="H54" s="123"/>
      <c r="I54" s="51"/>
      <c r="J54" s="51"/>
      <c r="K54" s="51"/>
      <c r="L54" s="135"/>
      <c r="M54" s="135"/>
      <c r="N54" s="113"/>
      <c r="O54" s="26"/>
      <c r="P54" s="147"/>
      <c r="Q54" s="5"/>
      <c r="R54" s="152"/>
      <c r="S54" s="152"/>
      <c r="T54" s="152"/>
      <c r="U54" s="152"/>
      <c r="V54" s="152"/>
    </row>
    <row r="55" spans="1:22" ht="12.4" customHeight="1" x14ac:dyDescent="0.2">
      <c r="A55" s="51">
        <v>41.667854309082031</v>
      </c>
      <c r="B55" s="85">
        <v>4.7847534716151711E-2</v>
      </c>
      <c r="C55" s="144">
        <f t="shared" si="0"/>
        <v>5.0000000000000044E-4</v>
      </c>
      <c r="D55" s="144">
        <f t="shared" si="1"/>
        <v>3.1355950075342566E-2</v>
      </c>
      <c r="E55" s="144">
        <f t="shared" si="2"/>
        <v>3.3815771675909674E-4</v>
      </c>
      <c r="F55" s="144">
        <f t="shared" si="3"/>
        <v>0</v>
      </c>
      <c r="G55" s="144"/>
      <c r="H55" s="123"/>
      <c r="I55" s="51"/>
      <c r="J55" s="51"/>
      <c r="K55" s="51"/>
      <c r="L55" s="135"/>
      <c r="M55" s="135"/>
      <c r="N55" s="113"/>
      <c r="O55" s="26"/>
      <c r="P55" s="147"/>
      <c r="Q55" s="5"/>
      <c r="R55" s="152"/>
      <c r="S55" s="152"/>
      <c r="T55" s="152"/>
      <c r="U55" s="152"/>
      <c r="V55" s="152"/>
    </row>
    <row r="56" spans="1:22" ht="12.4" customHeight="1" x14ac:dyDescent="0.2">
      <c r="A56" s="51">
        <v>44.785938262939453</v>
      </c>
      <c r="B56" s="85">
        <v>4.7847534716151711E-2</v>
      </c>
      <c r="C56" s="144">
        <f t="shared" si="0"/>
        <v>5.0000000000000044E-4</v>
      </c>
      <c r="D56" s="144">
        <f t="shared" si="1"/>
        <v>3.1355950075342566E-2</v>
      </c>
      <c r="E56" s="144">
        <f t="shared" si="2"/>
        <v>3.3815771675909674E-4</v>
      </c>
      <c r="F56" s="144">
        <f t="shared" si="3"/>
        <v>0</v>
      </c>
      <c r="G56" s="144"/>
      <c r="H56" s="123"/>
      <c r="I56" s="51"/>
      <c r="J56" s="51"/>
      <c r="K56" s="51"/>
      <c r="L56" s="135"/>
      <c r="M56" s="135"/>
      <c r="N56" s="113"/>
      <c r="O56" s="26"/>
      <c r="P56" s="147"/>
      <c r="Q56" s="5"/>
      <c r="R56" s="152"/>
      <c r="S56" s="152"/>
      <c r="T56" s="152"/>
      <c r="U56" s="152"/>
      <c r="V56" s="152"/>
    </row>
    <row r="57" spans="1:22" ht="12.4" customHeight="1" x14ac:dyDescent="0.2">
      <c r="A57" s="51">
        <v>49.825870513916016</v>
      </c>
      <c r="B57" s="85">
        <v>4.7847534716151711E-2</v>
      </c>
      <c r="C57" s="144">
        <f t="shared" si="0"/>
        <v>5.0000000000000044E-4</v>
      </c>
      <c r="D57" s="144">
        <f t="shared" si="1"/>
        <v>3.1355950075342566E-2</v>
      </c>
      <c r="E57" s="144">
        <f t="shared" si="2"/>
        <v>3.3815771675909674E-4</v>
      </c>
      <c r="F57" s="144">
        <f t="shared" si="3"/>
        <v>0</v>
      </c>
      <c r="G57" s="144"/>
      <c r="H57" s="123"/>
      <c r="I57" s="135"/>
      <c r="J57" s="51"/>
      <c r="K57" s="51"/>
      <c r="L57" s="135"/>
      <c r="M57" s="135"/>
      <c r="N57" s="113"/>
      <c r="O57" s="26"/>
      <c r="P57" s="147"/>
      <c r="Q57" s="5"/>
      <c r="R57" s="152"/>
      <c r="S57" s="152"/>
      <c r="T57" s="152"/>
      <c r="U57" s="152"/>
      <c r="V57" s="152"/>
    </row>
    <row r="58" spans="1:22" ht="12.4" customHeight="1" x14ac:dyDescent="0.2">
      <c r="A58" s="51">
        <v>54.188983917236328</v>
      </c>
      <c r="B58" s="85">
        <v>4.7847534716151711E-2</v>
      </c>
      <c r="C58" s="144">
        <f t="shared" si="0"/>
        <v>5.0000000000000044E-4</v>
      </c>
      <c r="D58" s="144">
        <f t="shared" si="1"/>
        <v>3.1355950075342566E-2</v>
      </c>
      <c r="E58" s="144">
        <f t="shared" si="2"/>
        <v>3.3815771675909674E-4</v>
      </c>
      <c r="F58" s="144">
        <f t="shared" si="3"/>
        <v>0</v>
      </c>
      <c r="G58" s="144"/>
      <c r="H58" s="123"/>
      <c r="I58" s="135"/>
      <c r="J58" s="51"/>
      <c r="K58" s="51"/>
      <c r="L58" s="135"/>
      <c r="M58" s="135"/>
      <c r="N58" s="113"/>
      <c r="O58" s="26"/>
      <c r="P58" s="147"/>
      <c r="Q58" s="5"/>
      <c r="R58" s="152"/>
      <c r="S58" s="152"/>
      <c r="T58" s="152"/>
      <c r="U58" s="152"/>
      <c r="V58" s="152"/>
    </row>
    <row r="59" spans="1:22" ht="12.4" customHeight="1" x14ac:dyDescent="0.2">
      <c r="A59" s="51">
        <v>59.017589569091797</v>
      </c>
      <c r="B59" s="85">
        <v>4.7847534716151711E-2</v>
      </c>
      <c r="C59" s="144">
        <f t="shared" si="0"/>
        <v>5.0000000000000044E-4</v>
      </c>
      <c r="D59" s="144">
        <f t="shared" si="1"/>
        <v>3.1355950075342566E-2</v>
      </c>
      <c r="E59" s="144">
        <f t="shared" si="2"/>
        <v>3.3815771675909674E-4</v>
      </c>
      <c r="F59" s="144">
        <f t="shared" si="3"/>
        <v>0</v>
      </c>
      <c r="G59" s="144"/>
      <c r="H59" s="123"/>
      <c r="I59" s="135"/>
      <c r="J59" s="51"/>
      <c r="K59" s="51"/>
      <c r="L59" s="135"/>
      <c r="M59" s="135"/>
      <c r="N59" s="113"/>
      <c r="O59" s="26"/>
      <c r="P59" s="147"/>
      <c r="Q59" s="5"/>
      <c r="R59" s="152"/>
      <c r="S59" s="152"/>
      <c r="T59" s="152"/>
      <c r="U59" s="152"/>
      <c r="V59" s="152"/>
    </row>
    <row r="60" spans="1:22" ht="12.4" customHeight="1" x14ac:dyDescent="0.2">
      <c r="A60" s="51">
        <v>64.041252136230469</v>
      </c>
      <c r="B60" s="85">
        <v>4.7847534716151711E-2</v>
      </c>
      <c r="C60" s="144">
        <f t="shared" si="0"/>
        <v>5.0000000000000044E-4</v>
      </c>
      <c r="D60" s="144">
        <f t="shared" si="1"/>
        <v>3.1355950075342566E-2</v>
      </c>
      <c r="E60" s="144">
        <f t="shared" si="2"/>
        <v>3.3815771675909674E-4</v>
      </c>
      <c r="F60" s="144">
        <f t="shared" si="3"/>
        <v>0</v>
      </c>
      <c r="G60" s="144"/>
      <c r="H60" s="123"/>
      <c r="I60" s="135"/>
      <c r="J60" s="51"/>
      <c r="K60" s="51"/>
      <c r="L60" s="135"/>
      <c r="M60" s="135"/>
      <c r="N60" s="113"/>
      <c r="O60" s="26"/>
      <c r="P60" s="147"/>
      <c r="Q60" s="5"/>
      <c r="R60" s="152"/>
      <c r="S60" s="152"/>
      <c r="T60" s="152"/>
      <c r="U60" s="152"/>
      <c r="V60" s="152"/>
    </row>
    <row r="61" spans="1:22" ht="12.4" customHeight="1" x14ac:dyDescent="0.2">
      <c r="A61" s="51">
        <v>70.493621826171875</v>
      </c>
      <c r="B61" s="85">
        <v>4.8447534716151708E-2</v>
      </c>
      <c r="C61" s="144">
        <f t="shared" si="0"/>
        <v>1.0999999999999968E-3</v>
      </c>
      <c r="D61" s="144">
        <f t="shared" si="1"/>
        <v>3.1749148390716887E-2</v>
      </c>
      <c r="E61" s="144">
        <f t="shared" si="2"/>
        <v>7.4394697687001001E-4</v>
      </c>
      <c r="F61" s="144">
        <f t="shared" si="3"/>
        <v>4.0578926011091326E-4</v>
      </c>
      <c r="G61" s="144"/>
      <c r="H61" s="123"/>
      <c r="I61" s="135"/>
      <c r="J61" s="51"/>
      <c r="K61" s="51"/>
      <c r="L61" s="135"/>
      <c r="M61" s="135"/>
      <c r="N61" s="113"/>
      <c r="O61" s="26"/>
      <c r="P61" s="147"/>
      <c r="Q61" s="5"/>
      <c r="R61" s="152"/>
      <c r="S61" s="152"/>
      <c r="T61" s="152"/>
      <c r="U61" s="152"/>
      <c r="V61" s="152"/>
    </row>
    <row r="62" spans="1:22" ht="12.4" customHeight="1" x14ac:dyDescent="0.2">
      <c r="A62" s="51">
        <v>76.769905090332031</v>
      </c>
      <c r="B62" s="85">
        <v>4.9347534716151713E-2</v>
      </c>
      <c r="C62" s="144">
        <f t="shared" si="0"/>
        <v>2.0000000000000018E-3</v>
      </c>
      <c r="D62" s="144">
        <f t="shared" si="1"/>
        <v>3.2338945863778383E-2</v>
      </c>
      <c r="E62" s="144">
        <f t="shared" si="2"/>
        <v>1.352630867036387E-3</v>
      </c>
      <c r="F62" s="144">
        <f t="shared" si="3"/>
        <v>6.0868389016637697E-4</v>
      </c>
      <c r="G62" s="144"/>
      <c r="H62" s="123"/>
      <c r="I62" s="135"/>
      <c r="J62" s="51"/>
      <c r="K62" s="51"/>
      <c r="L62" s="135"/>
      <c r="M62" s="135"/>
      <c r="N62" s="113"/>
      <c r="O62" s="26"/>
      <c r="P62" s="147"/>
      <c r="Q62" s="5"/>
      <c r="R62" s="152"/>
      <c r="S62" s="152"/>
      <c r="T62" s="152"/>
      <c r="U62" s="152"/>
      <c r="V62" s="152"/>
    </row>
    <row r="63" spans="1:22" ht="12.4" customHeight="1" x14ac:dyDescent="0.2">
      <c r="A63" s="51">
        <v>84.841224670410156</v>
      </c>
      <c r="B63" s="85">
        <v>5.1247534716151712E-2</v>
      </c>
      <c r="C63" s="144">
        <f t="shared" si="0"/>
        <v>3.9000000000000007E-3</v>
      </c>
      <c r="D63" s="144">
        <f t="shared" si="1"/>
        <v>3.3584073862463759E-2</v>
      </c>
      <c r="E63" s="144">
        <f t="shared" si="2"/>
        <v>2.6376301907209527E-3</v>
      </c>
      <c r="F63" s="144">
        <f t="shared" si="3"/>
        <v>1.2849993236845657E-3</v>
      </c>
      <c r="G63" s="144"/>
      <c r="H63" s="123"/>
      <c r="I63" s="135"/>
      <c r="J63" s="51"/>
      <c r="K63" s="51"/>
      <c r="L63" s="135"/>
      <c r="M63" s="135"/>
      <c r="N63" s="113"/>
      <c r="O63" s="26"/>
      <c r="P63" s="147"/>
      <c r="Q63" s="5"/>
      <c r="R63" s="152"/>
      <c r="S63" s="152"/>
      <c r="T63" s="152"/>
      <c r="U63" s="152"/>
      <c r="V63" s="152"/>
    </row>
    <row r="64" spans="1:22" x14ac:dyDescent="0.2">
      <c r="A64" s="51">
        <v>91.886245727539062</v>
      </c>
      <c r="B64" s="85">
        <v>5.4047534716151709E-2</v>
      </c>
      <c r="C64" s="144">
        <f t="shared" si="0"/>
        <v>6.6999999999999976E-3</v>
      </c>
      <c r="D64" s="144">
        <f t="shared" si="1"/>
        <v>3.5418999334210624E-2</v>
      </c>
      <c r="E64" s="144">
        <f t="shared" si="2"/>
        <v>4.5313134045718911E-3</v>
      </c>
      <c r="F64" s="144">
        <f t="shared" si="3"/>
        <v>1.8936832138509384E-3</v>
      </c>
      <c r="G64" s="144"/>
      <c r="H64" s="123"/>
      <c r="I64" s="135"/>
      <c r="J64" s="51"/>
      <c r="K64" s="51"/>
      <c r="L64" s="135"/>
      <c r="M64" s="135"/>
      <c r="N64" s="113"/>
      <c r="O64" s="26"/>
      <c r="P64" s="147"/>
      <c r="Q64" s="5"/>
      <c r="R64" s="152"/>
      <c r="S64" s="152"/>
      <c r="T64" s="152"/>
      <c r="U64" s="152"/>
      <c r="V64" s="152"/>
    </row>
    <row r="65" spans="1:22" x14ac:dyDescent="0.2">
      <c r="A65" s="51">
        <v>102.22554016113281</v>
      </c>
      <c r="B65" s="85">
        <v>5.9947534716151711E-2</v>
      </c>
      <c r="C65" s="144">
        <f t="shared" si="0"/>
        <v>1.26E-2</v>
      </c>
      <c r="D65" s="144">
        <f t="shared" si="1"/>
        <v>3.9285449435391515E-2</v>
      </c>
      <c r="E65" s="144">
        <f t="shared" si="2"/>
        <v>8.521574462329231E-3</v>
      </c>
      <c r="F65" s="144">
        <f t="shared" si="3"/>
        <v>3.9902610577573399E-3</v>
      </c>
      <c r="G65" s="144"/>
      <c r="H65" s="123"/>
      <c r="I65" s="135"/>
      <c r="J65" s="51"/>
      <c r="K65" s="51"/>
      <c r="L65" s="135"/>
      <c r="M65" s="135"/>
      <c r="N65" s="113"/>
      <c r="O65" s="26"/>
      <c r="P65" s="147"/>
      <c r="Q65" s="5"/>
      <c r="R65" s="152"/>
      <c r="S65" s="152"/>
      <c r="T65" s="152"/>
      <c r="U65" s="152"/>
      <c r="V65" s="152"/>
    </row>
    <row r="66" spans="1:22" x14ac:dyDescent="0.2">
      <c r="A66" s="51">
        <v>111.09603881835937</v>
      </c>
      <c r="B66" s="85">
        <v>7.0047534716151716E-2</v>
      </c>
      <c r="C66" s="144">
        <f t="shared" si="0"/>
        <v>2.2700000000000005E-2</v>
      </c>
      <c r="D66" s="144">
        <f t="shared" si="1"/>
        <v>4.5904287744192709E-2</v>
      </c>
      <c r="E66" s="144">
        <f t="shared" si="2"/>
        <v>1.5352360340862983E-2</v>
      </c>
      <c r="F66" s="144">
        <f t="shared" si="3"/>
        <v>6.8307858785337516E-3</v>
      </c>
      <c r="G66" s="144"/>
      <c r="H66" s="123"/>
      <c r="I66" s="135"/>
      <c r="J66" s="51"/>
      <c r="K66" s="51"/>
      <c r="L66" s="135"/>
      <c r="M66" s="135"/>
      <c r="N66" s="113"/>
      <c r="O66" s="26"/>
      <c r="P66" s="147"/>
      <c r="Q66" s="5"/>
      <c r="R66" s="152"/>
      <c r="S66" s="152"/>
      <c r="T66" s="152"/>
      <c r="U66" s="152"/>
      <c r="V66" s="152"/>
    </row>
    <row r="67" spans="1:22" x14ac:dyDescent="0.2">
      <c r="A67" s="51">
        <v>120.78010559082031</v>
      </c>
      <c r="B67" s="85">
        <v>8.9047534716151705E-2</v>
      </c>
      <c r="C67" s="144">
        <f t="shared" si="0"/>
        <v>4.1699999999999994E-2</v>
      </c>
      <c r="D67" s="144">
        <f t="shared" si="1"/>
        <v>5.8355567731046429E-2</v>
      </c>
      <c r="E67" s="144">
        <f t="shared" si="2"/>
        <v>2.8202353577708641E-2</v>
      </c>
      <c r="F67" s="144">
        <f t="shared" si="3"/>
        <v>1.2849993236845658E-2</v>
      </c>
      <c r="G67" s="144"/>
      <c r="H67" s="123"/>
      <c r="I67" s="135"/>
      <c r="J67" s="51"/>
      <c r="K67" s="135"/>
      <c r="L67" s="135"/>
      <c r="M67" s="135"/>
      <c r="N67" s="113"/>
      <c r="O67" s="26"/>
      <c r="P67" s="147"/>
      <c r="Q67" s="5"/>
      <c r="R67" s="152"/>
      <c r="S67" s="152"/>
      <c r="T67" s="152"/>
      <c r="U67" s="152"/>
      <c r="V67" s="152"/>
    </row>
    <row r="68" spans="1:22" x14ac:dyDescent="0.2">
      <c r="A68" s="51">
        <v>133.01019287109375</v>
      </c>
      <c r="B68" s="85">
        <v>0.1301475347161517</v>
      </c>
      <c r="C68" s="144">
        <f t="shared" si="0"/>
        <v>8.2799999999999985E-2</v>
      </c>
      <c r="D68" s="144">
        <f t="shared" si="1"/>
        <v>8.5289652334187907E-2</v>
      </c>
      <c r="E68" s="144">
        <f t="shared" si="2"/>
        <v>5.5998917895306366E-2</v>
      </c>
      <c r="F68" s="144">
        <f t="shared" si="3"/>
        <v>2.7796564317597725E-2</v>
      </c>
      <c r="G68" s="144"/>
      <c r="H68" s="123"/>
      <c r="I68" s="135"/>
      <c r="J68" s="51"/>
      <c r="K68" s="135"/>
      <c r="L68" s="135"/>
      <c r="M68" s="135"/>
      <c r="N68" s="113"/>
      <c r="O68" s="26"/>
      <c r="P68" s="147"/>
      <c r="Q68" s="152"/>
      <c r="R68" s="152"/>
      <c r="S68" s="152"/>
      <c r="T68" s="152"/>
      <c r="U68" s="152"/>
      <c r="V68" s="152"/>
    </row>
    <row r="69" spans="1:22" x14ac:dyDescent="0.2">
      <c r="A69" s="51">
        <v>145.136474609375</v>
      </c>
      <c r="B69" s="85">
        <v>0.20054753471615172</v>
      </c>
      <c r="C69" s="144">
        <f t="shared" si="0"/>
        <v>0.1532</v>
      </c>
      <c r="D69" s="144">
        <f t="shared" si="1"/>
        <v>0.1314249213381091</v>
      </c>
      <c r="E69" s="144">
        <f t="shared" si="2"/>
        <v>0.10361152441498715</v>
      </c>
      <c r="F69" s="144">
        <f t="shared" si="3"/>
        <v>4.7612606519680786E-2</v>
      </c>
      <c r="G69" s="144"/>
      <c r="H69" s="123"/>
      <c r="I69" s="135"/>
      <c r="J69" s="59"/>
      <c r="K69" s="135"/>
      <c r="L69" s="135"/>
      <c r="M69" s="59"/>
      <c r="N69" s="113"/>
      <c r="O69" s="26"/>
      <c r="P69" s="147"/>
      <c r="Q69" s="152"/>
      <c r="R69" s="152"/>
      <c r="S69" s="152"/>
      <c r="T69" s="152"/>
      <c r="U69" s="152"/>
      <c r="V69" s="152"/>
    </row>
    <row r="70" spans="1:22" x14ac:dyDescent="0.2">
      <c r="A70" s="51">
        <v>158.32455444335937</v>
      </c>
      <c r="B70" s="85">
        <v>0.3050475347161517</v>
      </c>
      <c r="C70" s="144">
        <f t="shared" si="0"/>
        <v>0.25769999999999998</v>
      </c>
      <c r="D70" s="144">
        <f t="shared" si="1"/>
        <v>0.19990696126580459</v>
      </c>
      <c r="E70" s="144">
        <f t="shared" si="2"/>
        <v>0.17428648721763831</v>
      </c>
      <c r="F70" s="144">
        <f t="shared" si="3"/>
        <v>7.0674962802651162E-2</v>
      </c>
      <c r="G70" s="144"/>
      <c r="H70" s="123"/>
      <c r="I70" s="135"/>
      <c r="J70" s="59"/>
      <c r="K70" s="135"/>
      <c r="L70" s="135"/>
      <c r="M70" s="59"/>
      <c r="N70" s="113"/>
      <c r="O70" s="26"/>
      <c r="P70" s="147"/>
      <c r="Q70" s="152"/>
      <c r="R70" s="152"/>
      <c r="S70" s="152"/>
      <c r="T70" s="152"/>
      <c r="U70" s="152"/>
      <c r="V70" s="152"/>
    </row>
    <row r="71" spans="1:22" x14ac:dyDescent="0.2">
      <c r="A71" s="51">
        <v>174.19569396972656</v>
      </c>
      <c r="B71" s="85">
        <v>0.42064753471615174</v>
      </c>
      <c r="C71" s="144">
        <f t="shared" si="0"/>
        <v>0.37330000000000002</v>
      </c>
      <c r="D71" s="144">
        <f t="shared" si="1"/>
        <v>0.27566317002792518</v>
      </c>
      <c r="E71" s="144">
        <f t="shared" si="2"/>
        <v>0.25246855133234142</v>
      </c>
      <c r="F71" s="144">
        <f t="shared" si="3"/>
        <v>7.8182064114703104E-2</v>
      </c>
      <c r="G71" s="144"/>
      <c r="H71" s="123"/>
      <c r="I71" s="135"/>
      <c r="J71" s="59"/>
      <c r="K71" s="135"/>
      <c r="L71" s="135"/>
      <c r="M71" s="59"/>
      <c r="N71" s="113"/>
      <c r="O71" s="26"/>
      <c r="P71" s="147"/>
      <c r="Q71" s="152"/>
      <c r="R71" s="152"/>
      <c r="S71" s="152"/>
      <c r="T71" s="152"/>
      <c r="U71" s="152"/>
      <c r="V71" s="152"/>
    </row>
    <row r="72" spans="1:22" x14ac:dyDescent="0.2">
      <c r="A72" s="51">
        <v>190.43540954589844</v>
      </c>
      <c r="B72" s="85">
        <v>0.53524753471615172</v>
      </c>
      <c r="C72" s="144">
        <f t="shared" si="0"/>
        <v>0.4879</v>
      </c>
      <c r="D72" s="144">
        <f t="shared" si="1"/>
        <v>0.35076404826442187</v>
      </c>
      <c r="E72" s="144">
        <f t="shared" si="2"/>
        <v>0.32997430001352634</v>
      </c>
      <c r="F72" s="144">
        <f t="shared" si="3"/>
        <v>7.7505748681184927E-2</v>
      </c>
      <c r="G72" s="144"/>
      <c r="H72" s="123"/>
      <c r="I72" s="135"/>
      <c r="J72" s="59"/>
      <c r="K72" s="135"/>
      <c r="L72" s="135"/>
      <c r="M72" s="59"/>
      <c r="N72" s="113"/>
      <c r="O72" s="26"/>
      <c r="P72" s="147"/>
      <c r="Q72" s="152"/>
      <c r="R72" s="152"/>
      <c r="S72" s="152"/>
      <c r="T72" s="152"/>
      <c r="U72" s="152"/>
      <c r="V72" s="152"/>
    </row>
    <row r="73" spans="1:22" x14ac:dyDescent="0.2">
      <c r="A73" s="51">
        <v>208.55360412597656</v>
      </c>
      <c r="B73" s="85">
        <v>0.62204753471615171</v>
      </c>
      <c r="C73" s="144">
        <f t="shared" si="0"/>
        <v>0.57469999999999999</v>
      </c>
      <c r="D73" s="144">
        <f t="shared" si="1"/>
        <v>0.40764673788857464</v>
      </c>
      <c r="E73" s="144">
        <f t="shared" si="2"/>
        <v>0.38867847964290547</v>
      </c>
      <c r="F73" s="144">
        <f t="shared" si="3"/>
        <v>5.8704179629379127E-2</v>
      </c>
      <c r="G73" s="144"/>
      <c r="H73" s="123"/>
      <c r="I73" s="135"/>
      <c r="J73" s="59"/>
      <c r="K73" s="135"/>
      <c r="L73" s="135"/>
      <c r="M73" s="59"/>
      <c r="N73" s="113"/>
      <c r="O73" s="26"/>
      <c r="P73" s="147"/>
      <c r="Q73" s="152"/>
      <c r="R73" s="152"/>
      <c r="S73" s="152"/>
      <c r="T73" s="152"/>
      <c r="U73" s="152"/>
      <c r="V73" s="152"/>
    </row>
    <row r="74" spans="1:22" x14ac:dyDescent="0.2">
      <c r="A74" s="51">
        <v>228.13845825195312</v>
      </c>
      <c r="B74" s="85">
        <v>0.66894753471615176</v>
      </c>
      <c r="C74" s="144">
        <f t="shared" si="0"/>
        <v>0.62160000000000004</v>
      </c>
      <c r="D74" s="144">
        <f t="shared" si="1"/>
        <v>0.43838173954033471</v>
      </c>
      <c r="E74" s="144">
        <f t="shared" si="2"/>
        <v>0.42039767347490875</v>
      </c>
      <c r="F74" s="144">
        <f t="shared" si="3"/>
        <v>3.1719193832003278E-2</v>
      </c>
      <c r="G74" s="144"/>
      <c r="H74" s="123"/>
      <c r="I74" s="135"/>
      <c r="J74" s="59"/>
      <c r="K74" s="135"/>
      <c r="L74" s="59"/>
      <c r="M74" s="59"/>
      <c r="N74" s="113"/>
      <c r="O74" s="26"/>
      <c r="P74" s="147"/>
      <c r="Q74" s="152"/>
      <c r="R74" s="152"/>
      <c r="S74" s="152"/>
      <c r="T74" s="152"/>
      <c r="U74" s="152"/>
      <c r="V74" s="152"/>
    </row>
    <row r="75" spans="1:22" x14ac:dyDescent="0.2">
      <c r="A75" s="51">
        <v>250.2830810546875</v>
      </c>
      <c r="B75" s="85">
        <v>0.70724753471615176</v>
      </c>
      <c r="C75" s="144">
        <f t="shared" si="0"/>
        <v>0.65990000000000004</v>
      </c>
      <c r="D75" s="144">
        <f t="shared" si="1"/>
        <v>0.46348089867172931</v>
      </c>
      <c r="E75" s="144">
        <f t="shared" si="2"/>
        <v>0.44630055457865553</v>
      </c>
      <c r="F75" s="144">
        <f t="shared" si="3"/>
        <v>2.5902881103746778E-2</v>
      </c>
      <c r="G75" s="144"/>
      <c r="H75" s="123"/>
      <c r="I75" s="135"/>
      <c r="J75" s="59"/>
      <c r="K75" s="135"/>
      <c r="L75" s="59"/>
      <c r="M75" s="59"/>
      <c r="N75" s="113"/>
      <c r="O75" s="26"/>
      <c r="P75" s="147"/>
      <c r="Q75" s="152"/>
      <c r="R75" s="152"/>
      <c r="S75" s="152"/>
      <c r="T75" s="152"/>
      <c r="U75" s="152"/>
      <c r="V75" s="152"/>
    </row>
    <row r="76" spans="1:22" x14ac:dyDescent="0.2">
      <c r="A76" s="51">
        <v>272.55120849609375</v>
      </c>
      <c r="B76" s="85">
        <v>0.74154753471615176</v>
      </c>
      <c r="C76" s="144">
        <f t="shared" si="0"/>
        <v>0.69420000000000004</v>
      </c>
      <c r="D76" s="144">
        <f t="shared" si="1"/>
        <v>0.48595873570062842</v>
      </c>
      <c r="E76" s="144">
        <f t="shared" si="2"/>
        <v>0.46949817394832954</v>
      </c>
      <c r="F76" s="144">
        <f t="shared" si="3"/>
        <v>2.3197619369674016E-2</v>
      </c>
      <c r="G76" s="144"/>
      <c r="H76" s="123"/>
      <c r="I76" s="135"/>
      <c r="J76" s="59"/>
      <c r="K76" s="135"/>
      <c r="L76" s="59"/>
      <c r="M76" s="59"/>
      <c r="N76" s="113"/>
      <c r="O76" s="26"/>
      <c r="P76" s="147"/>
      <c r="Q76" s="152"/>
      <c r="R76" s="152"/>
      <c r="S76" s="152"/>
      <c r="T76" s="152"/>
      <c r="U76" s="152"/>
      <c r="V76" s="152"/>
    </row>
    <row r="77" spans="1:22" x14ac:dyDescent="0.2">
      <c r="A77" s="51">
        <v>298.99435424804687</v>
      </c>
      <c r="B77" s="85">
        <v>0.7743475347161517</v>
      </c>
      <c r="C77" s="144">
        <f t="shared" si="0"/>
        <v>0.72699999999999998</v>
      </c>
      <c r="D77" s="144">
        <f t="shared" si="1"/>
        <v>0.50745357694109161</v>
      </c>
      <c r="E77" s="144">
        <f t="shared" si="2"/>
        <v>0.49168132016772625</v>
      </c>
      <c r="F77" s="144">
        <f t="shared" si="3"/>
        <v>2.218314621939671E-2</v>
      </c>
      <c r="G77" s="144"/>
      <c r="H77" s="123"/>
      <c r="I77" s="135"/>
      <c r="J77" s="59"/>
      <c r="K77" s="135"/>
      <c r="L77" s="59"/>
      <c r="M77" s="59"/>
      <c r="N77" s="113"/>
      <c r="O77" s="26"/>
      <c r="P77" s="147"/>
      <c r="Q77" s="152"/>
      <c r="R77" s="152"/>
      <c r="S77" s="152"/>
      <c r="T77" s="152"/>
      <c r="U77" s="152"/>
      <c r="V77" s="152"/>
    </row>
    <row r="78" spans="1:22" x14ac:dyDescent="0.2">
      <c r="A78" s="51">
        <v>326.70025634765625</v>
      </c>
      <c r="B78" s="85">
        <v>0.8045475347161517</v>
      </c>
      <c r="C78" s="144">
        <f t="shared" si="0"/>
        <v>0.75719999999999998</v>
      </c>
      <c r="D78" s="144">
        <f t="shared" si="1"/>
        <v>0.52724455881493282</v>
      </c>
      <c r="E78" s="144">
        <f t="shared" si="2"/>
        <v>0.51210604625997569</v>
      </c>
      <c r="F78" s="144">
        <f t="shared" si="3"/>
        <v>2.0424726092249434E-2</v>
      </c>
      <c r="G78" s="144"/>
      <c r="H78" s="123"/>
      <c r="I78" s="135"/>
      <c r="J78" s="59"/>
      <c r="K78" s="135"/>
      <c r="L78" s="59"/>
      <c r="M78" s="59"/>
      <c r="N78" s="113"/>
      <c r="O78" s="26"/>
      <c r="P78" s="147"/>
      <c r="Q78" s="152"/>
      <c r="R78" s="152"/>
      <c r="S78" s="152"/>
      <c r="T78" s="152"/>
      <c r="U78" s="152"/>
      <c r="V78" s="152"/>
    </row>
    <row r="79" spans="1:22" x14ac:dyDescent="0.2">
      <c r="A79" s="51">
        <v>357.66909790039062</v>
      </c>
      <c r="B79" s="85">
        <v>0.83314753471615177</v>
      </c>
      <c r="C79" s="144">
        <f t="shared" si="0"/>
        <v>0.78580000000000005</v>
      </c>
      <c r="D79" s="144">
        <f t="shared" si="1"/>
        <v>0.54598701184777587</v>
      </c>
      <c r="E79" s="144">
        <f t="shared" si="2"/>
        <v>0.531448667658596</v>
      </c>
      <c r="F79" s="144">
        <f t="shared" si="3"/>
        <v>1.9342621398620308E-2</v>
      </c>
      <c r="G79" s="144"/>
      <c r="H79" s="123"/>
      <c r="I79" s="135"/>
      <c r="J79" s="59"/>
      <c r="K79" s="135"/>
      <c r="L79" s="59"/>
      <c r="M79" s="59"/>
      <c r="N79" s="113"/>
      <c r="O79" s="26"/>
      <c r="P79" s="147"/>
      <c r="Q79" s="152"/>
      <c r="R79" s="152"/>
      <c r="S79" s="152"/>
      <c r="T79" s="152"/>
      <c r="U79" s="152"/>
      <c r="V79" s="152"/>
    </row>
    <row r="80" spans="1:22" x14ac:dyDescent="0.2">
      <c r="A80" s="51">
        <v>391.34423828125</v>
      </c>
      <c r="B80" s="85">
        <v>0.85984753471615172</v>
      </c>
      <c r="C80" s="144">
        <f t="shared" si="0"/>
        <v>0.8125</v>
      </c>
      <c r="D80" s="144">
        <f t="shared" si="1"/>
        <v>0.56348433688193345</v>
      </c>
      <c r="E80" s="144">
        <f t="shared" si="2"/>
        <v>0.54950628973353177</v>
      </c>
      <c r="F80" s="144">
        <f t="shared" si="3"/>
        <v>1.8057622074935775E-2</v>
      </c>
      <c r="G80" s="144"/>
      <c r="H80" s="123"/>
      <c r="I80" s="135"/>
      <c r="J80" s="59"/>
      <c r="K80" s="135"/>
      <c r="L80" s="59"/>
      <c r="M80" s="59"/>
      <c r="N80" s="113"/>
      <c r="O80" s="26"/>
      <c r="P80" s="147"/>
      <c r="Q80" s="152"/>
      <c r="R80" s="152"/>
      <c r="S80" s="152"/>
      <c r="T80" s="152"/>
      <c r="U80" s="152"/>
      <c r="V80" s="152"/>
    </row>
    <row r="81" spans="1:22" x14ac:dyDescent="0.2">
      <c r="A81" s="51">
        <v>428.4854736328125</v>
      </c>
      <c r="B81" s="85">
        <v>0.8862475347161517</v>
      </c>
      <c r="C81" s="144">
        <f t="shared" si="0"/>
        <v>0.83889999999999998</v>
      </c>
      <c r="D81" s="144">
        <f t="shared" si="1"/>
        <v>0.5807850627584038</v>
      </c>
      <c r="E81" s="144">
        <f t="shared" si="2"/>
        <v>0.56736101717841203</v>
      </c>
      <c r="F81" s="144">
        <f t="shared" si="3"/>
        <v>1.7854727444880258E-2</v>
      </c>
      <c r="G81" s="144"/>
      <c r="H81" s="123"/>
      <c r="I81" s="135"/>
      <c r="J81" s="59"/>
      <c r="K81" s="135"/>
      <c r="L81" s="59"/>
      <c r="M81" s="59"/>
      <c r="N81" s="113"/>
      <c r="O81" s="26"/>
      <c r="P81" s="147"/>
      <c r="Q81" s="152"/>
      <c r="R81" s="152"/>
      <c r="S81" s="152"/>
      <c r="T81" s="152"/>
      <c r="U81" s="152"/>
      <c r="V81" s="152"/>
    </row>
    <row r="82" spans="1:22" x14ac:dyDescent="0.2">
      <c r="A82" s="51">
        <v>467.81307983398437</v>
      </c>
      <c r="B82" s="85">
        <v>0.91174753471615166</v>
      </c>
      <c r="C82" s="144">
        <f t="shared" si="0"/>
        <v>0.86439999999999995</v>
      </c>
      <c r="D82" s="144">
        <f t="shared" si="1"/>
        <v>0.59749599116181273</v>
      </c>
      <c r="E82" s="144">
        <f t="shared" si="2"/>
        <v>0.58460706073312596</v>
      </c>
      <c r="F82" s="144">
        <f t="shared" si="3"/>
        <v>1.724604355471393E-2</v>
      </c>
      <c r="G82" s="144"/>
      <c r="H82" s="123"/>
      <c r="I82" s="135"/>
      <c r="J82" s="59"/>
      <c r="K82" s="135"/>
      <c r="L82" s="59"/>
      <c r="M82" s="59"/>
      <c r="N82" s="113"/>
      <c r="O82" s="26"/>
      <c r="P82" s="147"/>
      <c r="Q82" s="152"/>
      <c r="R82" s="152"/>
      <c r="S82" s="152"/>
      <c r="T82" s="152"/>
      <c r="U82" s="152"/>
      <c r="V82" s="152"/>
    </row>
    <row r="83" spans="1:22" x14ac:dyDescent="0.2">
      <c r="A83" s="51">
        <v>512.409423828125</v>
      </c>
      <c r="B83" s="85">
        <v>0.93524753471615174</v>
      </c>
      <c r="C83" s="144">
        <f t="shared" si="0"/>
        <v>0.88790000000000002</v>
      </c>
      <c r="D83" s="144">
        <f t="shared" si="1"/>
        <v>0.612896258513974</v>
      </c>
      <c r="E83" s="144">
        <f t="shared" si="2"/>
        <v>0.60050047342080348</v>
      </c>
      <c r="F83" s="144">
        <f t="shared" si="3"/>
        <v>1.5893412687677522E-2</v>
      </c>
      <c r="G83" s="144"/>
      <c r="H83" s="123"/>
      <c r="I83" s="59"/>
      <c r="J83" s="59"/>
      <c r="K83" s="135"/>
      <c r="L83" s="59"/>
      <c r="M83" s="59"/>
      <c r="N83" s="113"/>
      <c r="O83" s="26"/>
      <c r="P83" s="147"/>
      <c r="Q83" s="152"/>
      <c r="R83" s="152"/>
      <c r="S83" s="152"/>
      <c r="T83" s="152"/>
      <c r="U83" s="152"/>
      <c r="V83" s="152"/>
    </row>
    <row r="84" spans="1:22" x14ac:dyDescent="0.2">
      <c r="A84" s="51">
        <v>562.4423828125</v>
      </c>
      <c r="B84" s="85">
        <v>0.9598475347161517</v>
      </c>
      <c r="C84" s="144">
        <f t="shared" si="0"/>
        <v>0.91249999999999998</v>
      </c>
      <c r="D84" s="144">
        <f t="shared" si="1"/>
        <v>0.6290173894443214</v>
      </c>
      <c r="E84" s="144">
        <f t="shared" si="2"/>
        <v>0.61713783308535097</v>
      </c>
      <c r="F84" s="144">
        <f t="shared" si="3"/>
        <v>1.6637359664547491E-2</v>
      </c>
      <c r="G84" s="144"/>
      <c r="H84" s="123"/>
      <c r="I84" s="59"/>
      <c r="J84" s="59"/>
      <c r="K84" s="135"/>
      <c r="L84" s="59"/>
      <c r="M84" s="59"/>
      <c r="N84" s="113"/>
      <c r="O84" s="26"/>
      <c r="P84" s="147"/>
      <c r="Q84" s="152"/>
      <c r="R84" s="152"/>
      <c r="S84" s="152"/>
      <c r="T84" s="152"/>
      <c r="U84" s="152"/>
      <c r="V84" s="152"/>
    </row>
    <row r="85" spans="1:22" x14ac:dyDescent="0.2">
      <c r="A85" s="51">
        <v>613.2607421875</v>
      </c>
      <c r="B85" s="85">
        <v>0.98284753471615172</v>
      </c>
      <c r="C85" s="144">
        <f t="shared" si="0"/>
        <v>0.9355</v>
      </c>
      <c r="D85" s="144">
        <f t="shared" si="1"/>
        <v>0.64408999153367075</v>
      </c>
      <c r="E85" s="144">
        <f t="shared" si="2"/>
        <v>0.63269308805626945</v>
      </c>
      <c r="F85" s="144">
        <f t="shared" si="3"/>
        <v>1.5555254970918475E-2</v>
      </c>
      <c r="G85" s="144"/>
      <c r="H85" s="123"/>
      <c r="I85" s="59"/>
      <c r="J85" s="59"/>
      <c r="K85" s="135"/>
      <c r="L85" s="59"/>
      <c r="M85" s="59"/>
      <c r="N85" s="113"/>
      <c r="O85" s="26"/>
      <c r="P85" s="147"/>
      <c r="Q85" s="152"/>
      <c r="R85" s="152"/>
      <c r="S85" s="152"/>
      <c r="T85" s="152"/>
      <c r="U85" s="152"/>
      <c r="V85" s="152"/>
    </row>
    <row r="86" spans="1:22" x14ac:dyDescent="0.2">
      <c r="A86" s="51">
        <v>671.55364990234375</v>
      </c>
      <c r="B86" s="85">
        <v>1.0053475347161516</v>
      </c>
      <c r="C86" s="144">
        <f t="shared" si="0"/>
        <v>0.95799999999999985</v>
      </c>
      <c r="D86" s="144">
        <f t="shared" si="1"/>
        <v>0.65883492836020796</v>
      </c>
      <c r="E86" s="144">
        <f t="shared" si="2"/>
        <v>0.64791018531042877</v>
      </c>
      <c r="F86" s="144">
        <f t="shared" si="3"/>
        <v>1.5217097254159317E-2</v>
      </c>
      <c r="G86" s="144"/>
      <c r="H86" s="123"/>
      <c r="I86" s="59"/>
      <c r="J86" s="59"/>
      <c r="K86" s="135"/>
      <c r="L86" s="59"/>
      <c r="M86" s="59"/>
      <c r="N86" s="113"/>
      <c r="O86" s="26"/>
      <c r="P86" s="147"/>
      <c r="Q86" s="152"/>
      <c r="R86" s="152"/>
      <c r="S86" s="152"/>
      <c r="T86" s="152"/>
      <c r="U86" s="152"/>
      <c r="V86" s="152"/>
    </row>
    <row r="87" spans="1:22" x14ac:dyDescent="0.2">
      <c r="A87" s="51">
        <v>733.65863037109375</v>
      </c>
      <c r="B87" s="85">
        <v>1.0272475347161516</v>
      </c>
      <c r="C87" s="144">
        <f t="shared" si="0"/>
        <v>0.97989999999999988</v>
      </c>
      <c r="D87" s="144">
        <f t="shared" si="1"/>
        <v>0.67318666687137096</v>
      </c>
      <c r="E87" s="144">
        <f t="shared" si="2"/>
        <v>0.66272149330447716</v>
      </c>
      <c r="F87" s="144">
        <f t="shared" si="3"/>
        <v>1.4811307994048395E-2</v>
      </c>
      <c r="G87" s="144"/>
      <c r="H87" s="123"/>
      <c r="I87" s="59"/>
      <c r="J87" s="59"/>
      <c r="K87" s="135"/>
      <c r="L87" s="59"/>
      <c r="M87" s="59"/>
      <c r="N87" s="113"/>
      <c r="O87" s="26"/>
      <c r="P87" s="147"/>
      <c r="Q87" s="152"/>
      <c r="R87" s="152"/>
      <c r="S87" s="152"/>
      <c r="T87" s="152"/>
      <c r="U87" s="152"/>
      <c r="V87" s="152"/>
    </row>
    <row r="88" spans="1:22" x14ac:dyDescent="0.2">
      <c r="A88" s="51">
        <v>803.35833740234375</v>
      </c>
      <c r="B88" s="85">
        <v>1.0487475347161517</v>
      </c>
      <c r="C88" s="144">
        <f t="shared" si="0"/>
        <v>1.0014000000000001</v>
      </c>
      <c r="D88" s="144">
        <f t="shared" si="1"/>
        <v>0.68727627317228435</v>
      </c>
      <c r="E88" s="144">
        <f t="shared" si="2"/>
        <v>0.6772622751251185</v>
      </c>
      <c r="F88" s="144">
        <f t="shared" si="3"/>
        <v>1.4540781820641335E-2</v>
      </c>
      <c r="G88" s="144"/>
      <c r="H88" s="123"/>
      <c r="I88" s="59"/>
      <c r="J88" s="59"/>
      <c r="K88" s="135"/>
      <c r="L88" s="59"/>
      <c r="M88" s="59"/>
      <c r="N88" s="113"/>
      <c r="O88" s="26"/>
      <c r="P88" s="147"/>
      <c r="Q88" s="152"/>
      <c r="R88" s="152"/>
      <c r="S88" s="152"/>
      <c r="T88" s="152"/>
      <c r="U88" s="152"/>
      <c r="V88" s="152"/>
    </row>
    <row r="89" spans="1:22" x14ac:dyDescent="0.2">
      <c r="A89" s="51">
        <v>879.6146240234375</v>
      </c>
      <c r="B89" s="85">
        <v>1.0694475347161516</v>
      </c>
      <c r="C89" s="144">
        <f t="shared" si="0"/>
        <v>1.0221</v>
      </c>
      <c r="D89" s="144">
        <f t="shared" si="1"/>
        <v>0.70084161505269871</v>
      </c>
      <c r="E89" s="144">
        <f t="shared" si="2"/>
        <v>0.69126200459894505</v>
      </c>
      <c r="F89" s="144">
        <f t="shared" si="3"/>
        <v>1.399972947382655E-2</v>
      </c>
      <c r="G89" s="144"/>
      <c r="H89" s="123"/>
      <c r="I89" s="59"/>
      <c r="J89" s="59"/>
      <c r="K89" s="135"/>
      <c r="L89" s="59"/>
      <c r="M89" s="59"/>
      <c r="N89" s="113"/>
      <c r="O89" s="26"/>
      <c r="P89" s="147"/>
      <c r="Q89" s="152"/>
      <c r="R89" s="152"/>
      <c r="S89" s="152"/>
      <c r="T89" s="152"/>
      <c r="U89" s="152"/>
      <c r="V89" s="152"/>
    </row>
    <row r="90" spans="1:22" x14ac:dyDescent="0.2">
      <c r="A90" s="51">
        <v>962.5885009765625</v>
      </c>
      <c r="B90" s="85">
        <v>1.0892475347161517</v>
      </c>
      <c r="C90" s="144">
        <f t="shared" si="0"/>
        <v>1.0419</v>
      </c>
      <c r="D90" s="144">
        <f t="shared" si="1"/>
        <v>0.71381715946005153</v>
      </c>
      <c r="E90" s="144">
        <f t="shared" si="2"/>
        <v>0.70465305018260527</v>
      </c>
      <c r="F90" s="144">
        <f t="shared" si="3"/>
        <v>1.3391045583660222E-2</v>
      </c>
      <c r="G90" s="144"/>
      <c r="H90" s="123"/>
      <c r="I90" s="59"/>
      <c r="J90" s="59"/>
      <c r="K90" s="135"/>
      <c r="L90" s="59"/>
      <c r="M90" s="59"/>
      <c r="N90" s="113"/>
      <c r="O90" s="26"/>
      <c r="P90" s="147"/>
      <c r="Q90" s="152"/>
      <c r="R90" s="152"/>
      <c r="S90" s="152"/>
      <c r="T90" s="152"/>
      <c r="U90" s="152"/>
      <c r="V90" s="152"/>
    </row>
    <row r="91" spans="1:22" x14ac:dyDescent="0.2">
      <c r="A91" s="51">
        <v>1049.04931640625</v>
      </c>
      <c r="B91" s="85">
        <v>1.1076475347161516</v>
      </c>
      <c r="C91" s="144">
        <f t="shared" si="0"/>
        <v>1.0603</v>
      </c>
      <c r="D91" s="144">
        <f t="shared" si="1"/>
        <v>0.7258752411315309</v>
      </c>
      <c r="E91" s="144">
        <f t="shared" si="2"/>
        <v>0.71709725415934</v>
      </c>
      <c r="F91" s="144">
        <f t="shared" si="3"/>
        <v>1.2444203976734736E-2</v>
      </c>
      <c r="G91" s="144"/>
      <c r="H91" s="123"/>
      <c r="I91" s="59"/>
      <c r="J91" s="59"/>
      <c r="K91" s="135"/>
      <c r="L91" s="59"/>
      <c r="M91" s="59"/>
      <c r="N91" s="113"/>
      <c r="O91" s="26"/>
      <c r="P91" s="147"/>
      <c r="Q91" s="152"/>
      <c r="R91" s="152"/>
      <c r="S91" s="152"/>
      <c r="T91" s="152"/>
      <c r="U91" s="152"/>
      <c r="V91" s="152"/>
    </row>
    <row r="92" spans="1:22" x14ac:dyDescent="0.2">
      <c r="A92" s="51">
        <v>1147.1083984375</v>
      </c>
      <c r="B92" s="85">
        <v>1.1269475347161515</v>
      </c>
      <c r="C92" s="144">
        <f t="shared" si="0"/>
        <v>1.0795999999999999</v>
      </c>
      <c r="D92" s="144">
        <f t="shared" si="1"/>
        <v>0.7385231202760717</v>
      </c>
      <c r="E92" s="144">
        <f t="shared" si="2"/>
        <v>0.73015014202624096</v>
      </c>
      <c r="F92" s="144">
        <f t="shared" si="3"/>
        <v>1.3052887866900953E-2</v>
      </c>
      <c r="G92" s="144"/>
      <c r="H92" s="123"/>
      <c r="I92" s="59"/>
      <c r="J92" s="59"/>
      <c r="K92" s="59"/>
      <c r="L92" s="59"/>
      <c r="M92" s="59"/>
      <c r="N92" s="113"/>
      <c r="O92" s="26"/>
      <c r="P92" s="147"/>
      <c r="Q92" s="152"/>
      <c r="R92" s="152"/>
      <c r="S92" s="152"/>
      <c r="T92" s="152"/>
      <c r="U92" s="152"/>
      <c r="V92" s="152"/>
    </row>
    <row r="93" spans="1:22" x14ac:dyDescent="0.2">
      <c r="A93" s="51">
        <v>1258.082763671875</v>
      </c>
      <c r="B93" s="85">
        <v>1.1455475347161517</v>
      </c>
      <c r="C93" s="144">
        <f t="shared" si="0"/>
        <v>1.0982000000000001</v>
      </c>
      <c r="D93" s="144">
        <f t="shared" si="1"/>
        <v>0.75071226805267599</v>
      </c>
      <c r="E93" s="144">
        <f t="shared" si="2"/>
        <v>0.74272960908967955</v>
      </c>
      <c r="F93" s="144">
        <f t="shared" si="3"/>
        <v>1.2579467063438599E-2</v>
      </c>
      <c r="G93" s="144"/>
      <c r="H93" s="123"/>
      <c r="I93" s="59"/>
      <c r="J93" s="59"/>
      <c r="K93" s="59"/>
      <c r="L93" s="59"/>
      <c r="M93" s="59"/>
      <c r="N93" s="113"/>
      <c r="O93" s="26"/>
      <c r="P93" s="147"/>
      <c r="Q93" s="152"/>
      <c r="R93" s="152"/>
      <c r="S93" s="152"/>
      <c r="T93" s="152"/>
      <c r="U93" s="152"/>
      <c r="V93" s="152"/>
    </row>
    <row r="94" spans="1:22" x14ac:dyDescent="0.2">
      <c r="A94" s="51">
        <v>1378.22998046875</v>
      </c>
      <c r="B94" s="85">
        <v>1.1633475347161517</v>
      </c>
      <c r="C94" s="144">
        <f t="shared" si="0"/>
        <v>1.1160000000000001</v>
      </c>
      <c r="D94" s="144">
        <f t="shared" si="1"/>
        <v>0.76237715140878115</v>
      </c>
      <c r="E94" s="144">
        <f t="shared" si="2"/>
        <v>0.75476802380630337</v>
      </c>
      <c r="F94" s="144">
        <f t="shared" si="3"/>
        <v>1.2038414716623813E-2</v>
      </c>
      <c r="G94" s="144"/>
      <c r="H94" s="123"/>
      <c r="I94" s="59"/>
      <c r="J94" s="59"/>
      <c r="K94" s="59"/>
      <c r="L94" s="59"/>
      <c r="M94" s="59"/>
      <c r="N94" s="113"/>
      <c r="O94" s="26"/>
      <c r="P94" s="147"/>
      <c r="Q94" s="152"/>
      <c r="R94" s="152"/>
      <c r="S94" s="152"/>
      <c r="T94" s="152"/>
      <c r="U94" s="152"/>
      <c r="V94" s="152"/>
    </row>
    <row r="95" spans="1:22" x14ac:dyDescent="0.2">
      <c r="A95" s="51">
        <v>1509.6923828125</v>
      </c>
      <c r="B95" s="85">
        <v>1.1804475347161516</v>
      </c>
      <c r="C95" s="144">
        <f t="shared" si="0"/>
        <v>1.1331</v>
      </c>
      <c r="D95" s="144">
        <f t="shared" si="1"/>
        <v>0.77358330339694936</v>
      </c>
      <c r="E95" s="144">
        <f t="shared" si="2"/>
        <v>0.76633301771946438</v>
      </c>
      <c r="F95" s="144">
        <f t="shared" si="3"/>
        <v>1.1564993913161015E-2</v>
      </c>
      <c r="G95" s="144"/>
      <c r="H95" s="123"/>
      <c r="I95" s="59"/>
      <c r="J95" s="59"/>
      <c r="K95" s="59"/>
      <c r="L95" s="59"/>
      <c r="M95" s="59"/>
      <c r="N95" s="113"/>
      <c r="O95" s="26"/>
      <c r="P95" s="147"/>
      <c r="Q95" s="152"/>
      <c r="R95" s="152"/>
      <c r="S95" s="152"/>
      <c r="T95" s="152"/>
      <c r="U95" s="152"/>
      <c r="V95" s="152"/>
    </row>
    <row r="96" spans="1:22" x14ac:dyDescent="0.2">
      <c r="A96" s="51">
        <v>1649.0732421875</v>
      </c>
      <c r="B96" s="85">
        <v>1.1968475347161516</v>
      </c>
      <c r="C96" s="144">
        <f t="shared" si="0"/>
        <v>1.1495</v>
      </c>
      <c r="D96" s="144">
        <f t="shared" si="1"/>
        <v>0.78433072401718096</v>
      </c>
      <c r="E96" s="144">
        <f t="shared" si="2"/>
        <v>0.77742459082916271</v>
      </c>
      <c r="F96" s="144">
        <f t="shared" si="3"/>
        <v>1.1091573109698327E-2</v>
      </c>
      <c r="G96" s="144"/>
      <c r="H96" s="123"/>
      <c r="I96" s="59"/>
      <c r="J96" s="59"/>
      <c r="K96" s="59"/>
      <c r="L96" s="59"/>
      <c r="M96" s="59"/>
      <c r="N96" s="113"/>
      <c r="O96" s="26"/>
      <c r="P96" s="147"/>
      <c r="Q96" s="152"/>
      <c r="R96" s="152"/>
      <c r="S96" s="152"/>
      <c r="T96" s="152"/>
      <c r="U96" s="152"/>
      <c r="V96" s="152"/>
    </row>
    <row r="97" spans="1:22" x14ac:dyDescent="0.2">
      <c r="A97" s="51">
        <v>1811.4351806640625</v>
      </c>
      <c r="B97" s="85">
        <v>1.2133475347161515</v>
      </c>
      <c r="C97" s="144">
        <f t="shared" si="0"/>
        <v>1.1659999999999999</v>
      </c>
      <c r="D97" s="144">
        <f t="shared" si="1"/>
        <v>0.79514367768997496</v>
      </c>
      <c r="E97" s="144">
        <f t="shared" si="2"/>
        <v>0.78858379548221291</v>
      </c>
      <c r="F97" s="144">
        <f t="shared" si="3"/>
        <v>1.1159204653050203E-2</v>
      </c>
      <c r="G97" s="144"/>
      <c r="H97" s="123"/>
      <c r="I97" s="59"/>
      <c r="J97" s="59"/>
      <c r="K97" s="59"/>
      <c r="L97" s="59"/>
      <c r="M97" s="59"/>
      <c r="N97" s="113"/>
      <c r="O97" s="26"/>
      <c r="P97" s="147"/>
      <c r="Q97" s="152"/>
      <c r="R97" s="152"/>
      <c r="S97" s="152"/>
      <c r="T97" s="152"/>
      <c r="U97" s="152"/>
      <c r="V97" s="152"/>
    </row>
    <row r="98" spans="1:22" x14ac:dyDescent="0.2">
      <c r="A98" s="51">
        <v>1978.1314697265625</v>
      </c>
      <c r="B98" s="85">
        <v>1.2290475347161516</v>
      </c>
      <c r="C98" s="144">
        <f t="shared" si="0"/>
        <v>1.1817</v>
      </c>
      <c r="D98" s="144">
        <f t="shared" si="1"/>
        <v>0.80543236694226994</v>
      </c>
      <c r="E98" s="144">
        <f t="shared" si="2"/>
        <v>0.79920194778844855</v>
      </c>
      <c r="F98" s="144">
        <f t="shared" si="3"/>
        <v>1.061815230623564E-2</v>
      </c>
      <c r="G98" s="144"/>
      <c r="H98" s="123"/>
      <c r="I98" s="59"/>
      <c r="J98" s="59"/>
      <c r="K98" s="59"/>
      <c r="L98" s="59"/>
      <c r="M98" s="59"/>
      <c r="N98" s="113"/>
      <c r="O98" s="26"/>
      <c r="P98" s="147"/>
      <c r="Q98" s="152"/>
      <c r="R98" s="152"/>
      <c r="S98" s="152"/>
      <c r="T98" s="152"/>
      <c r="U98" s="152"/>
      <c r="V98" s="152"/>
    </row>
    <row r="99" spans="1:22" x14ac:dyDescent="0.2">
      <c r="A99" s="51">
        <v>2157.7724609375</v>
      </c>
      <c r="B99" s="85">
        <v>1.2435475347161515</v>
      </c>
      <c r="C99" s="144">
        <f t="shared" si="0"/>
        <v>1.1961999999999999</v>
      </c>
      <c r="D99" s="144">
        <f t="shared" si="1"/>
        <v>0.81493465956381617</v>
      </c>
      <c r="E99" s="144">
        <f t="shared" si="2"/>
        <v>0.80900852157446235</v>
      </c>
      <c r="F99" s="144">
        <f t="shared" si="3"/>
        <v>9.8065737860137947E-3</v>
      </c>
      <c r="G99" s="144"/>
      <c r="H99" s="123"/>
      <c r="I99" s="59"/>
      <c r="J99" s="59"/>
      <c r="K99" s="59"/>
      <c r="L99" s="59"/>
      <c r="M99" s="59"/>
      <c r="N99" s="113"/>
      <c r="O99" s="26"/>
      <c r="P99" s="147"/>
      <c r="Q99" s="152"/>
      <c r="R99" s="152"/>
      <c r="S99" s="152"/>
      <c r="T99" s="152"/>
      <c r="U99" s="152"/>
      <c r="V99" s="152"/>
    </row>
    <row r="100" spans="1:22" x14ac:dyDescent="0.2">
      <c r="A100" s="51">
        <v>2367.87060546875</v>
      </c>
      <c r="B100" s="85">
        <v>1.2589475347161516</v>
      </c>
      <c r="C100" s="144">
        <f t="shared" si="0"/>
        <v>1.2116</v>
      </c>
      <c r="D100" s="144">
        <f t="shared" si="1"/>
        <v>0.82502674965842404</v>
      </c>
      <c r="E100" s="144">
        <f t="shared" si="2"/>
        <v>0.81942377925064258</v>
      </c>
      <c r="F100" s="144">
        <f t="shared" si="3"/>
        <v>1.0415257676180234E-2</v>
      </c>
      <c r="G100" s="144"/>
      <c r="H100" s="123"/>
      <c r="I100" s="59"/>
      <c r="J100" s="59"/>
      <c r="K100" s="59"/>
      <c r="L100" s="59"/>
      <c r="M100" s="59"/>
      <c r="N100" s="113"/>
      <c r="O100" s="26"/>
      <c r="P100" s="147"/>
      <c r="Q100" s="152"/>
      <c r="R100" s="152"/>
      <c r="S100" s="152"/>
      <c r="T100" s="152"/>
      <c r="U100" s="152"/>
      <c r="V100" s="152"/>
    </row>
    <row r="101" spans="1:22" x14ac:dyDescent="0.2">
      <c r="A101" s="51">
        <v>2588.1533203125</v>
      </c>
      <c r="B101" s="85">
        <v>1.2730475347161516</v>
      </c>
      <c r="C101" s="144">
        <f t="shared" si="0"/>
        <v>1.2257</v>
      </c>
      <c r="D101" s="144">
        <f t="shared" si="1"/>
        <v>0.83426691006972076</v>
      </c>
      <c r="E101" s="144">
        <f t="shared" si="2"/>
        <v>0.82895982686324909</v>
      </c>
      <c r="F101" s="144">
        <f t="shared" si="3"/>
        <v>9.536047612606513E-3</v>
      </c>
      <c r="G101" s="144"/>
      <c r="H101" s="123"/>
      <c r="I101" s="59"/>
      <c r="J101" s="59"/>
      <c r="K101" s="59"/>
      <c r="L101" s="59"/>
      <c r="M101" s="59"/>
      <c r="N101" s="113"/>
      <c r="O101" s="26"/>
      <c r="P101" s="147"/>
      <c r="Q101" s="152"/>
      <c r="R101" s="152"/>
      <c r="S101" s="152"/>
      <c r="T101" s="152"/>
      <c r="U101" s="152"/>
      <c r="V101" s="152"/>
    </row>
    <row r="102" spans="1:22" x14ac:dyDescent="0.2">
      <c r="A102" s="51">
        <v>2827.678955078125</v>
      </c>
      <c r="B102" s="85">
        <v>1.2871475347161516</v>
      </c>
      <c r="C102" s="144">
        <f t="shared" si="0"/>
        <v>1.2398</v>
      </c>
      <c r="D102" s="144">
        <f t="shared" si="1"/>
        <v>0.84350707048101747</v>
      </c>
      <c r="E102" s="144">
        <f t="shared" si="2"/>
        <v>0.83849587447585561</v>
      </c>
      <c r="F102" s="144">
        <f t="shared" si="3"/>
        <v>9.536047612606513E-3</v>
      </c>
      <c r="G102" s="144"/>
      <c r="H102" s="123"/>
      <c r="I102" s="59"/>
      <c r="J102" s="59"/>
      <c r="K102" s="59"/>
      <c r="L102" s="59"/>
      <c r="M102" s="59"/>
      <c r="N102" s="113"/>
      <c r="O102" s="26"/>
      <c r="P102" s="147"/>
      <c r="Q102" s="152"/>
      <c r="R102" s="152"/>
      <c r="S102" s="152"/>
      <c r="T102" s="152"/>
      <c r="U102" s="152"/>
      <c r="V102" s="152"/>
    </row>
    <row r="103" spans="1:22" x14ac:dyDescent="0.2">
      <c r="A103" s="51">
        <v>3098.162109375</v>
      </c>
      <c r="B103" s="85">
        <v>1.3015475347161516</v>
      </c>
      <c r="C103" s="144">
        <f t="shared" si="0"/>
        <v>1.2542</v>
      </c>
      <c r="D103" s="144">
        <f t="shared" si="1"/>
        <v>0.85294383005000129</v>
      </c>
      <c r="E103" s="144">
        <f t="shared" si="2"/>
        <v>0.84823481671851753</v>
      </c>
      <c r="F103" s="144">
        <f t="shared" si="3"/>
        <v>9.7389422426619188E-3</v>
      </c>
      <c r="G103" s="144"/>
      <c r="H103" s="123"/>
      <c r="I103" s="59"/>
      <c r="J103" s="59"/>
      <c r="K103" s="59"/>
      <c r="L103" s="59"/>
      <c r="M103" s="59"/>
      <c r="N103" s="113"/>
      <c r="O103" s="26"/>
      <c r="P103" s="147"/>
      <c r="Q103" s="152"/>
      <c r="R103" s="152"/>
      <c r="S103" s="152"/>
      <c r="T103" s="152"/>
      <c r="U103" s="152"/>
      <c r="V103" s="152"/>
    </row>
    <row r="104" spans="1:22" x14ac:dyDescent="0.2">
      <c r="A104" s="51">
        <v>3388.04833984375</v>
      </c>
      <c r="B104" s="85">
        <v>1.3151475347161516</v>
      </c>
      <c r="C104" s="144">
        <f t="shared" si="0"/>
        <v>1.2678</v>
      </c>
      <c r="D104" s="144">
        <f t="shared" si="1"/>
        <v>0.8618563251984861</v>
      </c>
      <c r="E104" s="144">
        <f t="shared" si="2"/>
        <v>0.85743270661436499</v>
      </c>
      <c r="F104" s="144">
        <f t="shared" si="3"/>
        <v>9.1978898958474664E-3</v>
      </c>
      <c r="G104" s="144"/>
      <c r="H104" s="123"/>
      <c r="I104" s="59"/>
      <c r="J104" s="59"/>
      <c r="K104" s="59"/>
      <c r="L104" s="59"/>
      <c r="M104" s="59"/>
      <c r="N104" s="113"/>
      <c r="O104" s="26"/>
      <c r="P104" s="147"/>
      <c r="Q104" s="152"/>
      <c r="R104" s="152"/>
      <c r="S104" s="152"/>
      <c r="T104" s="152"/>
      <c r="U104" s="152"/>
      <c r="V104" s="152"/>
    </row>
    <row r="105" spans="1:22" x14ac:dyDescent="0.2">
      <c r="A105" s="51">
        <v>3708.996826171875</v>
      </c>
      <c r="B105" s="85">
        <v>1.3285475347161515</v>
      </c>
      <c r="C105" s="144">
        <f t="shared" si="0"/>
        <v>1.2811999999999999</v>
      </c>
      <c r="D105" s="144">
        <f t="shared" si="1"/>
        <v>0.87063775424184597</v>
      </c>
      <c r="E105" s="144">
        <f t="shared" si="2"/>
        <v>0.86649533342350871</v>
      </c>
      <c r="F105" s="144">
        <f t="shared" si="3"/>
        <v>9.0626268091437145E-3</v>
      </c>
      <c r="G105" s="144"/>
      <c r="H105" s="123"/>
      <c r="I105" s="59"/>
      <c r="J105" s="59"/>
      <c r="K105" s="59"/>
      <c r="L105" s="59"/>
      <c r="M105" s="59"/>
      <c r="N105" s="113"/>
      <c r="O105" s="26"/>
      <c r="P105" s="147"/>
      <c r="Q105" s="152"/>
      <c r="R105" s="152"/>
      <c r="S105" s="152"/>
      <c r="T105" s="152"/>
      <c r="U105" s="152"/>
      <c r="V105" s="152"/>
    </row>
    <row r="106" spans="1:22" x14ac:dyDescent="0.2">
      <c r="A106" s="51">
        <v>4057.272705078125</v>
      </c>
      <c r="B106" s="85">
        <v>1.3418475347161516</v>
      </c>
      <c r="C106" s="144">
        <f t="shared" si="0"/>
        <v>1.2945</v>
      </c>
      <c r="D106" s="144">
        <f t="shared" si="1"/>
        <v>0.87935365023264367</v>
      </c>
      <c r="E106" s="144">
        <f t="shared" si="2"/>
        <v>0.87549032868930077</v>
      </c>
      <c r="F106" s="144">
        <f t="shared" si="3"/>
        <v>8.9949952657920607E-3</v>
      </c>
      <c r="G106" s="144"/>
      <c r="H106" s="123"/>
      <c r="I106" s="59"/>
      <c r="J106" s="59"/>
      <c r="K106" s="59"/>
      <c r="L106" s="59"/>
      <c r="M106" s="59"/>
      <c r="N106" s="113"/>
      <c r="O106" s="26"/>
      <c r="P106" s="147"/>
      <c r="Q106" s="152"/>
      <c r="R106" s="152"/>
      <c r="S106" s="152"/>
      <c r="T106" s="152"/>
      <c r="U106" s="152"/>
      <c r="V106" s="152"/>
    </row>
    <row r="107" spans="1:22" x14ac:dyDescent="0.2">
      <c r="A107" s="51">
        <v>4435.33349609375</v>
      </c>
      <c r="B107" s="85">
        <v>1.3548475347161517</v>
      </c>
      <c r="C107" s="144">
        <f t="shared" si="0"/>
        <v>1.3075000000000001</v>
      </c>
      <c r="D107" s="144">
        <f t="shared" si="1"/>
        <v>0.88787294706575415</v>
      </c>
      <c r="E107" s="144">
        <f t="shared" si="2"/>
        <v>0.88428242932503731</v>
      </c>
      <c r="F107" s="144">
        <f t="shared" si="3"/>
        <v>8.7921006357365439E-3</v>
      </c>
      <c r="G107" s="144"/>
      <c r="H107" s="123"/>
      <c r="I107" s="59"/>
      <c r="J107" s="59"/>
      <c r="K107" s="59"/>
      <c r="L107" s="59"/>
      <c r="M107" s="59"/>
      <c r="N107" s="113"/>
      <c r="O107" s="26"/>
      <c r="P107" s="147"/>
      <c r="Q107" s="152"/>
      <c r="R107" s="152"/>
      <c r="S107" s="152"/>
      <c r="T107" s="152"/>
      <c r="U107" s="152"/>
      <c r="V107" s="152"/>
    </row>
    <row r="108" spans="1:22" x14ac:dyDescent="0.2">
      <c r="A108" s="51">
        <v>4845.7021484375</v>
      </c>
      <c r="B108" s="85">
        <v>1.3672475347161517</v>
      </c>
      <c r="C108" s="144">
        <f t="shared" si="0"/>
        <v>1.3199000000000001</v>
      </c>
      <c r="D108" s="144">
        <f t="shared" si="1"/>
        <v>0.89599904558349031</v>
      </c>
      <c r="E108" s="144">
        <f t="shared" si="2"/>
        <v>0.89266874070066293</v>
      </c>
      <c r="F108" s="144">
        <f t="shared" si="3"/>
        <v>8.3863113756256213E-3</v>
      </c>
      <c r="G108" s="144"/>
      <c r="H108" s="123"/>
      <c r="I108" s="59"/>
      <c r="J108" s="59"/>
      <c r="K108" s="59"/>
      <c r="L108" s="59"/>
      <c r="M108" s="59"/>
      <c r="N108" s="113"/>
      <c r="O108" s="26"/>
      <c r="P108" s="147"/>
      <c r="Q108" s="152"/>
      <c r="R108" s="152"/>
      <c r="S108" s="152"/>
      <c r="T108" s="152"/>
      <c r="U108" s="152"/>
      <c r="V108" s="152"/>
    </row>
    <row r="109" spans="1:22" x14ac:dyDescent="0.2">
      <c r="A109" s="51">
        <v>5305.80615234375</v>
      </c>
      <c r="B109" s="85">
        <v>1.3798475347161516</v>
      </c>
      <c r="C109" s="144">
        <f t="shared" si="0"/>
        <v>1.3325</v>
      </c>
      <c r="D109" s="144">
        <f t="shared" si="1"/>
        <v>0.90425621020635116</v>
      </c>
      <c r="E109" s="144">
        <f t="shared" si="2"/>
        <v>0.90119031516299208</v>
      </c>
      <c r="F109" s="144">
        <f t="shared" si="3"/>
        <v>8.5215744623291512E-3</v>
      </c>
      <c r="G109" s="144"/>
      <c r="H109" s="123"/>
      <c r="I109" s="59"/>
      <c r="J109" s="59"/>
      <c r="K109" s="59"/>
      <c r="L109" s="59"/>
      <c r="M109" s="59"/>
      <c r="N109" s="113"/>
      <c r="O109" s="26"/>
      <c r="P109" s="147"/>
      <c r="Q109" s="152"/>
      <c r="R109" s="152"/>
      <c r="S109" s="152"/>
      <c r="T109" s="152"/>
      <c r="U109" s="152"/>
      <c r="V109" s="152"/>
    </row>
    <row r="110" spans="1:22" x14ac:dyDescent="0.2">
      <c r="A110" s="51">
        <v>5806.82421875</v>
      </c>
      <c r="B110" s="85">
        <v>1.3919475347161516</v>
      </c>
      <c r="C110" s="144">
        <f t="shared" si="0"/>
        <v>1.3446</v>
      </c>
      <c r="D110" s="144">
        <f t="shared" si="1"/>
        <v>0.9121857095664001</v>
      </c>
      <c r="E110" s="144">
        <f t="shared" si="2"/>
        <v>0.90937373190856219</v>
      </c>
      <c r="F110" s="144">
        <f t="shared" si="3"/>
        <v>8.1834167455701046E-3</v>
      </c>
      <c r="G110" s="144"/>
      <c r="H110" s="123"/>
      <c r="I110" s="59"/>
      <c r="J110" s="59"/>
      <c r="K110" s="59"/>
      <c r="L110" s="59"/>
      <c r="M110" s="59"/>
      <c r="N110" s="113"/>
      <c r="O110" s="26"/>
      <c r="P110" s="147"/>
      <c r="Q110" s="152"/>
      <c r="R110" s="152"/>
      <c r="S110" s="152"/>
      <c r="T110" s="152"/>
      <c r="U110" s="152"/>
      <c r="V110" s="152"/>
    </row>
    <row r="111" spans="1:22" x14ac:dyDescent="0.2">
      <c r="A111" s="51">
        <v>6355.0458984375</v>
      </c>
      <c r="B111" s="85">
        <v>1.4037475347161517</v>
      </c>
      <c r="C111" s="144">
        <f t="shared" si="0"/>
        <v>1.3564000000000001</v>
      </c>
      <c r="D111" s="144">
        <f t="shared" si="1"/>
        <v>0.91991860976876194</v>
      </c>
      <c r="E111" s="144">
        <f t="shared" si="2"/>
        <v>0.91735425402407689</v>
      </c>
      <c r="F111" s="144">
        <f t="shared" si="3"/>
        <v>7.9805221155146988E-3</v>
      </c>
      <c r="G111" s="144"/>
      <c r="H111" s="123"/>
      <c r="I111" s="59"/>
      <c r="J111" s="59"/>
      <c r="K111" s="59"/>
      <c r="L111" s="59"/>
      <c r="M111" s="59"/>
      <c r="N111" s="113"/>
      <c r="O111" s="26"/>
      <c r="P111" s="147"/>
      <c r="Q111" s="152"/>
      <c r="R111" s="152"/>
      <c r="S111" s="152"/>
      <c r="T111" s="152"/>
      <c r="U111" s="152"/>
      <c r="V111" s="152"/>
    </row>
    <row r="112" spans="1:22" x14ac:dyDescent="0.2">
      <c r="A112" s="51">
        <v>6945.5625</v>
      </c>
      <c r="B112" s="85">
        <v>1.4148475347161515</v>
      </c>
      <c r="C112" s="144">
        <f t="shared" si="0"/>
        <v>1.3674999999999999</v>
      </c>
      <c r="D112" s="144">
        <f t="shared" si="1"/>
        <v>0.92719277860318694</v>
      </c>
      <c r="E112" s="144">
        <f t="shared" si="2"/>
        <v>0.92486135533612879</v>
      </c>
      <c r="F112" s="144">
        <f t="shared" si="3"/>
        <v>7.5071013120519003E-3</v>
      </c>
      <c r="G112" s="144"/>
      <c r="H112" s="123"/>
      <c r="I112" s="59"/>
      <c r="J112" s="59"/>
      <c r="K112" s="59"/>
      <c r="L112" s="59"/>
      <c r="M112" s="59"/>
      <c r="N112" s="113"/>
      <c r="O112" s="26"/>
      <c r="P112" s="147"/>
      <c r="Q112" s="152"/>
      <c r="R112" s="152"/>
      <c r="S112" s="152"/>
      <c r="T112" s="152"/>
      <c r="U112" s="152"/>
      <c r="V112" s="152"/>
    </row>
    <row r="113" spans="1:22" x14ac:dyDescent="0.2">
      <c r="A113" s="51">
        <v>7606.0947265625</v>
      </c>
      <c r="B113" s="85">
        <v>1.4251475347161515</v>
      </c>
      <c r="C113" s="144">
        <f t="shared" si="0"/>
        <v>1.3777999999999999</v>
      </c>
      <c r="D113" s="144">
        <f t="shared" si="1"/>
        <v>0.93394268301711281</v>
      </c>
      <c r="E113" s="144">
        <f t="shared" si="2"/>
        <v>0.93182740430136612</v>
      </c>
      <c r="F113" s="144">
        <f t="shared" si="3"/>
        <v>6.966048965237337E-3</v>
      </c>
      <c r="G113" s="144"/>
      <c r="H113" s="123"/>
      <c r="I113" s="59"/>
      <c r="J113" s="59"/>
      <c r="K113" s="59"/>
      <c r="L113" s="59"/>
      <c r="M113" s="59"/>
      <c r="N113" s="113"/>
      <c r="O113" s="26"/>
      <c r="P113" s="147"/>
      <c r="Q113" s="152"/>
      <c r="R113" s="152"/>
      <c r="S113" s="152"/>
      <c r="T113" s="152"/>
      <c r="U113" s="152"/>
      <c r="V113" s="152"/>
    </row>
    <row r="114" spans="1:22" x14ac:dyDescent="0.2">
      <c r="A114" s="51">
        <v>8315.505859375</v>
      </c>
      <c r="B114" s="85">
        <v>1.4351475347161515</v>
      </c>
      <c r="C114" s="144">
        <f t="shared" si="0"/>
        <v>1.3877999999999999</v>
      </c>
      <c r="D114" s="144">
        <f t="shared" si="1"/>
        <v>0.94049598827335168</v>
      </c>
      <c r="E114" s="144">
        <f t="shared" si="2"/>
        <v>0.93859055863654806</v>
      </c>
      <c r="F114" s="144">
        <f t="shared" si="3"/>
        <v>6.7631543351819312E-3</v>
      </c>
      <c r="G114" s="144"/>
      <c r="H114" s="123"/>
      <c r="I114" s="59"/>
      <c r="J114" s="59"/>
      <c r="K114" s="59"/>
      <c r="L114" s="59"/>
      <c r="M114" s="59"/>
      <c r="N114" s="113"/>
      <c r="O114" s="26"/>
      <c r="P114" s="147"/>
      <c r="Q114" s="152"/>
      <c r="R114" s="152"/>
      <c r="S114" s="152"/>
      <c r="T114" s="152"/>
      <c r="U114" s="152"/>
      <c r="V114" s="152"/>
    </row>
    <row r="115" spans="1:22" x14ac:dyDescent="0.2">
      <c r="A115" s="51">
        <v>9095.810546875</v>
      </c>
      <c r="B115" s="85">
        <v>1.4439475347161517</v>
      </c>
      <c r="C115" s="144">
        <f t="shared" si="0"/>
        <v>1.3966000000000001</v>
      </c>
      <c r="D115" s="144">
        <f t="shared" si="1"/>
        <v>0.94626289689884191</v>
      </c>
      <c r="E115" s="144">
        <f t="shared" si="2"/>
        <v>0.94454213445150825</v>
      </c>
      <c r="F115" s="144">
        <f t="shared" si="3"/>
        <v>5.9515758149601972E-3</v>
      </c>
      <c r="G115" s="144"/>
      <c r="H115" s="123"/>
      <c r="I115" s="59"/>
      <c r="J115" s="59"/>
      <c r="K115" s="59"/>
      <c r="L115" s="59"/>
      <c r="M115" s="59"/>
      <c r="N115" s="113"/>
      <c r="O115" s="26"/>
      <c r="P115" s="147"/>
      <c r="Q115" s="152"/>
      <c r="R115" s="152"/>
      <c r="S115" s="152"/>
      <c r="T115" s="152"/>
      <c r="U115" s="152"/>
      <c r="V115" s="152"/>
    </row>
    <row r="116" spans="1:22" x14ac:dyDescent="0.2">
      <c r="A116" s="51">
        <v>9955.837890625</v>
      </c>
      <c r="B116" s="85">
        <v>1.4534475347161515</v>
      </c>
      <c r="C116" s="144">
        <f t="shared" si="0"/>
        <v>1.4060999999999999</v>
      </c>
      <c r="D116" s="144">
        <f t="shared" si="1"/>
        <v>0.95248853689226864</v>
      </c>
      <c r="E116" s="144">
        <f t="shared" si="2"/>
        <v>0.95096713106993103</v>
      </c>
      <c r="F116" s="144">
        <f t="shared" si="3"/>
        <v>6.4249966184227736E-3</v>
      </c>
      <c r="G116" s="144"/>
      <c r="H116" s="123"/>
      <c r="I116" s="59"/>
      <c r="J116" s="59"/>
      <c r="K116" s="59"/>
      <c r="L116" s="59"/>
      <c r="M116" s="59"/>
      <c r="N116" s="113"/>
      <c r="O116" s="26"/>
      <c r="P116" s="147"/>
      <c r="Q116" s="152"/>
      <c r="R116" s="152"/>
      <c r="S116" s="152"/>
      <c r="T116" s="152"/>
      <c r="U116" s="152"/>
      <c r="V116" s="152"/>
    </row>
    <row r="117" spans="1:22" x14ac:dyDescent="0.2">
      <c r="A117" s="51">
        <v>10895.888671875</v>
      </c>
      <c r="B117" s="85">
        <v>1.4618475347161517</v>
      </c>
      <c r="C117" s="144">
        <f t="shared" si="0"/>
        <v>1.4145000000000001</v>
      </c>
      <c r="D117" s="144">
        <f t="shared" si="1"/>
        <v>0.95799331330750936</v>
      </c>
      <c r="E117" s="144">
        <f t="shared" si="2"/>
        <v>0.95664818071148394</v>
      </c>
      <c r="F117" s="144">
        <f t="shared" si="3"/>
        <v>5.6810496415529155E-3</v>
      </c>
      <c r="G117" s="144"/>
      <c r="H117" s="123"/>
      <c r="I117" s="59"/>
      <c r="J117" s="59"/>
      <c r="K117" s="59"/>
      <c r="L117" s="59"/>
      <c r="M117" s="59"/>
      <c r="N117" s="113"/>
      <c r="O117" s="26"/>
      <c r="P117" s="147"/>
      <c r="Q117" s="152"/>
      <c r="R117" s="152"/>
      <c r="S117" s="152"/>
      <c r="T117" s="152"/>
      <c r="U117" s="152"/>
      <c r="V117" s="152"/>
    </row>
    <row r="118" spans="1:22" x14ac:dyDescent="0.2">
      <c r="A118" s="51">
        <v>11895.138671875</v>
      </c>
      <c r="B118" s="85">
        <v>1.4697475347161517</v>
      </c>
      <c r="C118" s="144">
        <f t="shared" si="0"/>
        <v>1.4224000000000001</v>
      </c>
      <c r="D118" s="144">
        <f t="shared" si="1"/>
        <v>0.96317042445993806</v>
      </c>
      <c r="E118" s="144">
        <f t="shared" si="2"/>
        <v>0.9619910726362777</v>
      </c>
      <c r="F118" s="144">
        <f t="shared" si="3"/>
        <v>5.3428919247937579E-3</v>
      </c>
      <c r="G118" s="144"/>
      <c r="H118" s="123"/>
      <c r="I118" s="59"/>
      <c r="J118" s="59"/>
      <c r="K118" s="59"/>
      <c r="L118" s="59"/>
      <c r="M118" s="59"/>
      <c r="N118" s="113"/>
      <c r="O118" s="26"/>
      <c r="P118" s="147"/>
      <c r="Q118" s="152"/>
      <c r="R118" s="152"/>
      <c r="S118" s="152"/>
      <c r="T118" s="152"/>
      <c r="U118" s="152"/>
      <c r="V118" s="152"/>
    </row>
    <row r="119" spans="1:22" x14ac:dyDescent="0.2">
      <c r="A119" s="51">
        <v>12995.677734375</v>
      </c>
      <c r="B119" s="85">
        <v>1.4770475347161516</v>
      </c>
      <c r="C119" s="144">
        <f t="shared" si="0"/>
        <v>1.4297</v>
      </c>
      <c r="D119" s="144">
        <f t="shared" si="1"/>
        <v>0.96795433729699232</v>
      </c>
      <c r="E119" s="144">
        <f t="shared" si="2"/>
        <v>0.96692817530096042</v>
      </c>
      <c r="F119" s="144">
        <f t="shared" si="3"/>
        <v>4.9371026646827243E-3</v>
      </c>
      <c r="G119" s="144"/>
      <c r="H119" s="123"/>
      <c r="I119" s="59"/>
      <c r="J119" s="59"/>
      <c r="K119" s="59"/>
      <c r="L119" s="59"/>
      <c r="M119" s="59"/>
      <c r="N119" s="113"/>
      <c r="O119" s="26"/>
      <c r="P119" s="147"/>
      <c r="Q119" s="152"/>
      <c r="R119" s="152"/>
      <c r="S119" s="152"/>
      <c r="T119" s="152"/>
      <c r="U119" s="152"/>
      <c r="V119" s="152"/>
    </row>
    <row r="120" spans="1:22" x14ac:dyDescent="0.2">
      <c r="A120" s="51">
        <v>14293.14453125</v>
      </c>
      <c r="B120" s="85">
        <v>1.4842475347161517</v>
      </c>
      <c r="C120" s="144">
        <f t="shared" si="0"/>
        <v>1.4369000000000001</v>
      </c>
      <c r="D120" s="144">
        <f t="shared" si="1"/>
        <v>0.97267271708148428</v>
      </c>
      <c r="E120" s="144">
        <f t="shared" si="2"/>
        <v>0.97179764642229149</v>
      </c>
      <c r="F120" s="144">
        <f t="shared" si="3"/>
        <v>4.8694711213310704E-3</v>
      </c>
      <c r="G120" s="144"/>
      <c r="H120" s="123"/>
      <c r="I120" s="59"/>
      <c r="J120" s="59"/>
      <c r="K120" s="59"/>
      <c r="L120" s="59"/>
      <c r="M120" s="59"/>
      <c r="N120" s="113"/>
      <c r="O120" s="26"/>
      <c r="P120" s="147"/>
      <c r="Q120" s="152"/>
      <c r="R120" s="152"/>
      <c r="S120" s="152"/>
      <c r="T120" s="152"/>
      <c r="U120" s="152"/>
      <c r="V120" s="152"/>
    </row>
    <row r="121" spans="1:22" x14ac:dyDescent="0.2">
      <c r="A121" s="51">
        <v>15594.896484375</v>
      </c>
      <c r="B121" s="85">
        <v>1.4901475347161517</v>
      </c>
      <c r="C121" s="144">
        <f t="shared" si="0"/>
        <v>1.4428000000000001</v>
      </c>
      <c r="D121" s="144">
        <f t="shared" si="1"/>
        <v>0.9765391671826652</v>
      </c>
      <c r="E121" s="144">
        <f t="shared" si="2"/>
        <v>0.97578790748004884</v>
      </c>
      <c r="F121" s="144">
        <f t="shared" si="3"/>
        <v>3.9902610577573494E-3</v>
      </c>
      <c r="G121" s="144"/>
      <c r="H121" s="123"/>
      <c r="I121" s="59"/>
      <c r="J121" s="59"/>
      <c r="K121" s="59"/>
      <c r="L121" s="59"/>
      <c r="M121" s="59"/>
      <c r="N121" s="113"/>
      <c r="O121" s="26"/>
      <c r="P121" s="147"/>
      <c r="Q121" s="152"/>
      <c r="R121" s="152"/>
      <c r="S121" s="152"/>
      <c r="T121" s="152"/>
      <c r="U121" s="152"/>
      <c r="V121" s="152"/>
    </row>
    <row r="122" spans="1:22" x14ac:dyDescent="0.2">
      <c r="A122" s="51">
        <v>17094.203125</v>
      </c>
      <c r="B122" s="85">
        <v>1.4961475347161517</v>
      </c>
      <c r="C122" s="144">
        <f t="shared" si="0"/>
        <v>1.4488000000000001</v>
      </c>
      <c r="D122" s="144">
        <f t="shared" si="1"/>
        <v>0.98047115033640853</v>
      </c>
      <c r="E122" s="144">
        <f t="shared" si="2"/>
        <v>0.97984580008115796</v>
      </c>
      <c r="F122" s="144">
        <f t="shared" si="3"/>
        <v>4.0578926011091143E-3</v>
      </c>
      <c r="G122" s="144"/>
      <c r="H122" s="123"/>
      <c r="I122" s="59"/>
      <c r="J122" s="59"/>
      <c r="K122" s="59"/>
      <c r="L122" s="59"/>
      <c r="M122" s="59"/>
      <c r="N122" s="113"/>
      <c r="O122" s="26"/>
      <c r="P122" s="147"/>
      <c r="Q122" s="152"/>
      <c r="R122" s="152"/>
      <c r="S122" s="152"/>
      <c r="T122" s="152"/>
      <c r="U122" s="152"/>
      <c r="V122" s="152"/>
    </row>
    <row r="123" spans="1:22" x14ac:dyDescent="0.2">
      <c r="A123" s="51">
        <v>18694.083984375</v>
      </c>
      <c r="B123" s="85">
        <v>1.5015475347161515</v>
      </c>
      <c r="C123" s="144">
        <f t="shared" si="0"/>
        <v>1.4541999999999999</v>
      </c>
      <c r="D123" s="144">
        <f t="shared" si="1"/>
        <v>0.98400993517477731</v>
      </c>
      <c r="E123" s="144">
        <f t="shared" si="2"/>
        <v>0.98349790342215615</v>
      </c>
      <c r="F123" s="144">
        <f t="shared" si="3"/>
        <v>3.6521033409981918E-3</v>
      </c>
      <c r="G123" s="144"/>
      <c r="H123" s="123"/>
      <c r="I123" s="59"/>
      <c r="J123" s="59"/>
      <c r="K123" s="59"/>
      <c r="L123" s="59"/>
      <c r="M123" s="59"/>
      <c r="N123" s="113"/>
      <c r="O123" s="26"/>
      <c r="P123" s="147"/>
      <c r="Q123" s="152"/>
      <c r="R123" s="152"/>
      <c r="S123" s="152"/>
      <c r="T123" s="152"/>
      <c r="U123" s="152"/>
      <c r="V123" s="152"/>
    </row>
    <row r="124" spans="1:22" x14ac:dyDescent="0.2">
      <c r="A124" s="51">
        <v>20393.78125</v>
      </c>
      <c r="B124" s="85">
        <v>1.5056475347161515</v>
      </c>
      <c r="C124" s="144">
        <f t="shared" si="0"/>
        <v>1.4582999999999999</v>
      </c>
      <c r="D124" s="144">
        <f t="shared" si="1"/>
        <v>0.98669679032983526</v>
      </c>
      <c r="E124" s="144">
        <f t="shared" si="2"/>
        <v>0.98627079669958073</v>
      </c>
      <c r="F124" s="144">
        <f t="shared" si="3"/>
        <v>2.7728932774245818E-3</v>
      </c>
      <c r="G124" s="144"/>
      <c r="H124" s="123"/>
      <c r="I124" s="59"/>
      <c r="J124" s="59"/>
      <c r="K124" s="59"/>
      <c r="L124" s="59"/>
      <c r="M124" s="59"/>
      <c r="N124" s="113"/>
      <c r="O124" s="26"/>
      <c r="P124" s="147"/>
      <c r="Q124" s="152"/>
      <c r="R124" s="152"/>
      <c r="S124" s="152"/>
      <c r="T124" s="152"/>
      <c r="U124" s="152"/>
      <c r="V124" s="152"/>
    </row>
    <row r="125" spans="1:22" x14ac:dyDescent="0.2">
      <c r="A125" s="51">
        <v>22294.837890625</v>
      </c>
      <c r="B125" s="85">
        <v>1.5100475347161515</v>
      </c>
      <c r="C125" s="144">
        <f t="shared" si="0"/>
        <v>1.4626999999999999</v>
      </c>
      <c r="D125" s="144">
        <f t="shared" si="1"/>
        <v>0.98958024464258032</v>
      </c>
      <c r="E125" s="144">
        <f t="shared" si="2"/>
        <v>0.98924658460706072</v>
      </c>
      <c r="F125" s="144">
        <f t="shared" si="3"/>
        <v>2.9757879074799876E-3</v>
      </c>
      <c r="G125" s="144"/>
      <c r="H125" s="123"/>
      <c r="I125" s="59"/>
      <c r="J125" s="59"/>
      <c r="K125" s="59"/>
      <c r="L125" s="59"/>
      <c r="M125" s="59"/>
      <c r="N125" s="113"/>
      <c r="O125" s="26"/>
      <c r="P125" s="147"/>
      <c r="Q125" s="152"/>
      <c r="R125" s="152"/>
      <c r="S125" s="152"/>
      <c r="T125" s="152"/>
      <c r="U125" s="152"/>
      <c r="V125" s="152"/>
    </row>
    <row r="126" spans="1:22" x14ac:dyDescent="0.2">
      <c r="A126" s="51">
        <v>24395.22265625</v>
      </c>
      <c r="B126" s="85">
        <v>1.5138475347161515</v>
      </c>
      <c r="C126" s="144">
        <f t="shared" si="0"/>
        <v>1.4664999999999999</v>
      </c>
      <c r="D126" s="144">
        <f t="shared" si="1"/>
        <v>0.99207050063995106</v>
      </c>
      <c r="E126" s="144">
        <f t="shared" si="2"/>
        <v>0.9918165832544299</v>
      </c>
      <c r="F126" s="144">
        <f t="shared" si="3"/>
        <v>2.569998647369176E-3</v>
      </c>
      <c r="G126" s="144"/>
      <c r="H126" s="123"/>
      <c r="I126" s="59"/>
      <c r="J126" s="59"/>
      <c r="K126" s="59"/>
      <c r="L126" s="59"/>
      <c r="M126" s="59"/>
      <c r="N126" s="113"/>
      <c r="O126" s="26"/>
      <c r="P126" s="147"/>
      <c r="Q126" s="152"/>
      <c r="R126" s="152"/>
      <c r="S126" s="152"/>
      <c r="T126" s="152"/>
      <c r="U126" s="152"/>
      <c r="V126" s="152"/>
    </row>
    <row r="127" spans="1:22" x14ac:dyDescent="0.2">
      <c r="A127" s="51">
        <v>26695.9375</v>
      </c>
      <c r="B127" s="85">
        <v>1.5168475347161516</v>
      </c>
      <c r="C127" s="144">
        <f t="shared" si="0"/>
        <v>1.4695</v>
      </c>
      <c r="D127" s="144">
        <f t="shared" si="1"/>
        <v>0.99403649221682278</v>
      </c>
      <c r="E127" s="144">
        <f t="shared" si="2"/>
        <v>0.99384552955498451</v>
      </c>
      <c r="F127" s="144">
        <f t="shared" si="3"/>
        <v>2.0289463005546127E-3</v>
      </c>
      <c r="G127" s="144"/>
      <c r="H127" s="123"/>
      <c r="I127" s="59"/>
      <c r="J127" s="59"/>
      <c r="K127" s="59"/>
      <c r="L127" s="59"/>
      <c r="M127" s="59"/>
      <c r="N127" s="113"/>
      <c r="O127" s="26"/>
      <c r="P127" s="147"/>
      <c r="Q127" s="152"/>
      <c r="R127" s="152"/>
      <c r="S127" s="152"/>
      <c r="T127" s="152"/>
      <c r="U127" s="152"/>
      <c r="V127" s="152"/>
    </row>
    <row r="128" spans="1:22" x14ac:dyDescent="0.2">
      <c r="A128" s="51">
        <v>29295.53125</v>
      </c>
      <c r="B128" s="85">
        <v>1.5195475347161516</v>
      </c>
      <c r="C128" s="144">
        <f t="shared" si="0"/>
        <v>1.4722</v>
      </c>
      <c r="D128" s="144">
        <f t="shared" si="1"/>
        <v>0.99580588463600717</v>
      </c>
      <c r="E128" s="144">
        <f t="shared" si="2"/>
        <v>0.9956715812254836</v>
      </c>
      <c r="F128" s="144">
        <f t="shared" si="3"/>
        <v>1.8260516704990959E-3</v>
      </c>
      <c r="G128" s="144"/>
      <c r="H128" s="123"/>
      <c r="I128" s="59"/>
      <c r="J128" s="59"/>
      <c r="K128" s="59"/>
      <c r="L128" s="59"/>
      <c r="M128" s="59"/>
      <c r="N128" s="113"/>
      <c r="O128" s="26"/>
      <c r="P128" s="147"/>
      <c r="Q128" s="152"/>
      <c r="R128" s="152"/>
      <c r="S128" s="152"/>
      <c r="T128" s="152"/>
      <c r="U128" s="152"/>
      <c r="V128" s="152"/>
    </row>
    <row r="129" spans="1:23" x14ac:dyDescent="0.2">
      <c r="A129" s="51">
        <v>31992.71484375</v>
      </c>
      <c r="B129" s="85">
        <v>1.5218475347161515</v>
      </c>
      <c r="C129" s="144">
        <f t="shared" si="0"/>
        <v>1.4744999999999999</v>
      </c>
      <c r="D129" s="144">
        <f t="shared" si="1"/>
        <v>0.99731314484494205</v>
      </c>
      <c r="E129" s="144">
        <f t="shared" si="2"/>
        <v>0.99722710672257542</v>
      </c>
      <c r="F129" s="144">
        <f t="shared" si="3"/>
        <v>1.5555254970918142E-3</v>
      </c>
      <c r="G129" s="144"/>
      <c r="H129" s="123"/>
      <c r="I129" s="59"/>
      <c r="J129" s="59"/>
      <c r="K129" s="59"/>
      <c r="L129" s="59"/>
      <c r="M129" s="59"/>
      <c r="N129" s="113"/>
      <c r="O129" s="26"/>
      <c r="P129" s="147"/>
      <c r="Q129" s="152"/>
      <c r="R129" s="152"/>
      <c r="S129" s="152"/>
      <c r="T129" s="152"/>
      <c r="U129" s="152"/>
      <c r="V129" s="152"/>
    </row>
    <row r="130" spans="1:23" x14ac:dyDescent="0.2">
      <c r="A130" s="51">
        <v>34987.6640625</v>
      </c>
      <c r="B130" s="85">
        <v>1.5236475347161516</v>
      </c>
      <c r="C130" s="144">
        <f t="shared" si="0"/>
        <v>1.4762999999999999</v>
      </c>
      <c r="D130" s="144">
        <f t="shared" si="1"/>
        <v>0.99849273979106512</v>
      </c>
      <c r="E130" s="144">
        <f t="shared" si="2"/>
        <v>0.99844447450290819</v>
      </c>
      <c r="F130" s="144">
        <f t="shared" si="3"/>
        <v>1.2173677803327676E-3</v>
      </c>
      <c r="G130" s="144"/>
      <c r="H130" s="123"/>
      <c r="I130" s="59"/>
      <c r="J130" s="59"/>
      <c r="K130" s="59"/>
      <c r="L130" s="59"/>
      <c r="M130" s="59"/>
      <c r="N130" s="113"/>
      <c r="O130" s="26"/>
      <c r="P130" s="147"/>
      <c r="Q130" s="152"/>
      <c r="R130" s="152"/>
      <c r="S130" s="152"/>
      <c r="T130" s="152"/>
      <c r="U130" s="152"/>
      <c r="V130" s="152"/>
    </row>
    <row r="131" spans="1:23" x14ac:dyDescent="0.2">
      <c r="A131" s="51">
        <v>38287.765625</v>
      </c>
      <c r="B131" s="85">
        <v>1.5243475347161517</v>
      </c>
      <c r="C131" s="144">
        <f t="shared" si="0"/>
        <v>1.4770000000000001</v>
      </c>
      <c r="D131" s="144">
        <f t="shared" si="1"/>
        <v>0.99895147115900196</v>
      </c>
      <c r="E131" s="144">
        <f t="shared" si="2"/>
        <v>0.99891789530637098</v>
      </c>
      <c r="F131" s="144">
        <f t="shared" si="3"/>
        <v>4.7342080346279847E-4</v>
      </c>
      <c r="G131" s="144"/>
      <c r="H131" s="123"/>
      <c r="I131" s="59"/>
      <c r="J131" s="59"/>
      <c r="K131" s="59"/>
      <c r="L131" s="59"/>
      <c r="M131" s="59"/>
      <c r="N131" s="113"/>
      <c r="O131" s="26"/>
      <c r="P131" s="147"/>
      <c r="Q131" s="152"/>
      <c r="R131" s="152"/>
      <c r="S131" s="152"/>
      <c r="T131" s="152"/>
      <c r="U131" s="152"/>
      <c r="V131" s="152"/>
    </row>
    <row r="132" spans="1:23" x14ac:dyDescent="0.2">
      <c r="A132" s="51">
        <v>41879.046875</v>
      </c>
      <c r="B132" s="85">
        <v>1.5250475347161516</v>
      </c>
      <c r="C132" s="144">
        <f t="shared" si="0"/>
        <v>1.4777</v>
      </c>
      <c r="D132" s="144">
        <f t="shared" si="1"/>
        <v>0.99941020252693857</v>
      </c>
      <c r="E132" s="144">
        <f t="shared" si="2"/>
        <v>0.99939131610983367</v>
      </c>
      <c r="F132" s="144">
        <f t="shared" si="3"/>
        <v>4.7342080346268745E-4</v>
      </c>
      <c r="G132" s="144"/>
      <c r="H132" s="123"/>
      <c r="I132" s="59"/>
      <c r="J132" s="59"/>
      <c r="K132" s="59"/>
      <c r="L132" s="59"/>
      <c r="M132" s="59"/>
      <c r="N132" s="113"/>
      <c r="O132" s="26"/>
      <c r="P132" s="147"/>
      <c r="Q132" s="152"/>
      <c r="R132" s="152"/>
      <c r="S132" s="152"/>
      <c r="T132" s="152"/>
      <c r="U132" s="152"/>
      <c r="V132" s="152"/>
    </row>
    <row r="133" spans="1:23" x14ac:dyDescent="0.2">
      <c r="A133" s="51">
        <v>45775.83984375</v>
      </c>
      <c r="B133" s="85">
        <v>1.5259475347161515</v>
      </c>
      <c r="C133" s="144">
        <f t="shared" si="0"/>
        <v>1.4785999999999999</v>
      </c>
      <c r="D133" s="144">
        <f t="shared" si="1"/>
        <v>1</v>
      </c>
      <c r="E133" s="144">
        <f t="shared" si="2"/>
        <v>1</v>
      </c>
      <c r="F133" s="144">
        <f t="shared" si="3"/>
        <v>6.0868389016632829E-4</v>
      </c>
      <c r="G133" s="144"/>
      <c r="H133" s="123"/>
      <c r="I133" s="59"/>
      <c r="J133" s="59"/>
      <c r="K133" s="59"/>
      <c r="L133" s="59"/>
      <c r="M133" s="59"/>
      <c r="N133" s="113"/>
      <c r="O133" s="26"/>
      <c r="P133" s="147"/>
      <c r="Q133" s="152"/>
      <c r="R133" s="152"/>
      <c r="S133" s="152"/>
      <c r="T133" s="152"/>
      <c r="U133" s="152"/>
      <c r="V133" s="152"/>
    </row>
    <row r="134" spans="1:23" x14ac:dyDescent="0.2">
      <c r="A134" s="51">
        <v>50071.33984375</v>
      </c>
      <c r="B134" s="85">
        <v>1.5259475347161515</v>
      </c>
      <c r="C134" s="144">
        <f t="shared" si="0"/>
        <v>1.4785999999999999</v>
      </c>
      <c r="D134" s="144">
        <f t="shared" si="1"/>
        <v>1</v>
      </c>
      <c r="E134" s="144">
        <f t="shared" si="2"/>
        <v>1</v>
      </c>
      <c r="F134" s="144">
        <f t="shared" si="3"/>
        <v>0</v>
      </c>
      <c r="G134" s="144"/>
      <c r="H134" s="123"/>
      <c r="I134" s="59"/>
      <c r="J134" s="59"/>
      <c r="K134" s="59"/>
      <c r="L134" s="59"/>
      <c r="M134" s="59"/>
      <c r="N134" s="113"/>
      <c r="O134" s="26"/>
      <c r="P134" s="147"/>
      <c r="Q134" s="152"/>
      <c r="R134" s="152"/>
      <c r="S134" s="152"/>
      <c r="T134" s="152"/>
      <c r="U134" s="152"/>
      <c r="V134" s="152"/>
    </row>
    <row r="135" spans="1:23" x14ac:dyDescent="0.2">
      <c r="A135" s="51">
        <v>54767</v>
      </c>
      <c r="B135" s="85">
        <v>1.5259475347161515</v>
      </c>
      <c r="C135" s="144">
        <f t="shared" si="0"/>
        <v>1.4785999999999999</v>
      </c>
      <c r="D135" s="144">
        <f t="shared" si="1"/>
        <v>1</v>
      </c>
      <c r="E135" s="144">
        <f t="shared" si="2"/>
        <v>1</v>
      </c>
      <c r="F135" s="144">
        <f t="shared" si="3"/>
        <v>0</v>
      </c>
      <c r="G135" s="144"/>
      <c r="H135" s="123"/>
      <c r="I135" s="59"/>
      <c r="J135" s="59"/>
      <c r="K135" s="59"/>
      <c r="L135" s="59"/>
      <c r="M135" s="59"/>
      <c r="N135" s="113"/>
      <c r="O135" s="26"/>
      <c r="P135" s="147"/>
      <c r="Q135" s="152"/>
      <c r="R135" s="152"/>
      <c r="S135" s="152"/>
      <c r="T135" s="152"/>
      <c r="U135" s="152"/>
      <c r="V135" s="152"/>
    </row>
    <row r="136" spans="1:23" x14ac:dyDescent="0.2">
      <c r="A136" s="51">
        <v>59444.87890625</v>
      </c>
      <c r="B136" s="85">
        <v>1.5259475347161515</v>
      </c>
      <c r="C136" s="144">
        <f t="shared" si="0"/>
        <v>1.4785999999999999</v>
      </c>
      <c r="D136" s="144">
        <f t="shared" si="1"/>
        <v>1</v>
      </c>
      <c r="E136" s="144">
        <f t="shared" si="2"/>
        <v>1</v>
      </c>
      <c r="F136" s="144">
        <f t="shared" si="3"/>
        <v>0</v>
      </c>
      <c r="G136" s="144"/>
      <c r="H136" s="125"/>
      <c r="I136" s="51"/>
      <c r="J136" s="51"/>
      <c r="K136" s="51"/>
      <c r="L136" s="51"/>
      <c r="M136" s="51"/>
      <c r="P136" s="147"/>
      <c r="Q136" s="152"/>
      <c r="R136" s="152"/>
      <c r="S136" s="152"/>
      <c r="T136" s="152"/>
      <c r="U136" s="152"/>
      <c r="V136" s="152"/>
    </row>
    <row r="137" spans="1:23" x14ac:dyDescent="0.2">
      <c r="A137" s="51"/>
      <c r="B137" s="85"/>
      <c r="C137" s="144"/>
      <c r="D137" s="144"/>
      <c r="E137" s="144"/>
      <c r="F137" s="144"/>
      <c r="G137" s="144"/>
      <c r="H137" s="125"/>
      <c r="I137" s="51"/>
      <c r="J137" s="51"/>
      <c r="K137" s="51"/>
      <c r="L137" s="51"/>
      <c r="M137" s="51"/>
      <c r="P137" s="133"/>
      <c r="Q137" s="152"/>
      <c r="R137" s="152"/>
      <c r="S137" s="152"/>
      <c r="T137" s="152"/>
      <c r="U137" s="152"/>
      <c r="V137" s="152"/>
    </row>
    <row r="138" spans="1:23" x14ac:dyDescent="0.2">
      <c r="A138" s="51"/>
      <c r="B138" s="85"/>
      <c r="C138" s="144"/>
      <c r="D138" s="144"/>
      <c r="E138" s="144"/>
      <c r="F138" s="144"/>
      <c r="G138" s="144"/>
      <c r="H138" s="125"/>
      <c r="I138" s="51"/>
      <c r="J138" s="51"/>
      <c r="K138" s="51"/>
      <c r="L138" s="51"/>
      <c r="M138" s="51"/>
      <c r="P138" s="133"/>
      <c r="Q138" s="152"/>
      <c r="R138" s="152"/>
      <c r="S138" s="152"/>
      <c r="T138" s="152"/>
      <c r="U138" s="152"/>
      <c r="V138" s="152"/>
    </row>
    <row r="139" spans="1:23" x14ac:dyDescent="0.2">
      <c r="A139" s="51"/>
      <c r="B139" s="85"/>
      <c r="C139" s="144"/>
      <c r="D139" s="144"/>
      <c r="E139" s="144"/>
      <c r="F139" s="144"/>
      <c r="G139" s="144"/>
      <c r="H139" s="125"/>
      <c r="I139" s="51"/>
      <c r="J139" s="51"/>
      <c r="K139" s="51"/>
      <c r="L139" s="51"/>
      <c r="M139" s="51"/>
      <c r="P139" s="133"/>
      <c r="Q139" s="152"/>
      <c r="R139" s="152"/>
      <c r="S139" s="152"/>
      <c r="T139" s="152"/>
      <c r="U139" s="152"/>
      <c r="V139" s="152"/>
    </row>
    <row r="140" spans="1:23" x14ac:dyDescent="0.2">
      <c r="A140" s="51"/>
      <c r="B140" s="85"/>
      <c r="C140" s="144"/>
      <c r="D140" s="144"/>
      <c r="E140" s="144"/>
      <c r="F140" s="144"/>
      <c r="G140" s="144"/>
      <c r="H140" s="125"/>
      <c r="I140" s="51"/>
      <c r="J140" s="51"/>
      <c r="K140" s="51"/>
      <c r="L140" s="51"/>
      <c r="M140" s="51"/>
      <c r="P140" s="133"/>
      <c r="Q140" s="152"/>
      <c r="R140" s="152"/>
      <c r="S140" s="152"/>
      <c r="T140" s="152"/>
      <c r="U140" s="152"/>
      <c r="V140" s="152"/>
    </row>
    <row r="141" spans="1:23" x14ac:dyDescent="0.2">
      <c r="A141" s="51"/>
      <c r="B141" s="85"/>
      <c r="C141" s="144"/>
      <c r="D141" s="144"/>
      <c r="E141" s="144"/>
      <c r="F141" s="144"/>
      <c r="G141" s="144"/>
      <c r="H141" s="144"/>
      <c r="I141" s="144"/>
      <c r="J141" s="144"/>
      <c r="K141" s="144"/>
      <c r="L141" s="144"/>
      <c r="M141" s="144"/>
      <c r="N141" s="144"/>
      <c r="O141" s="125"/>
      <c r="P141" s="51"/>
      <c r="Q141" s="51"/>
      <c r="R141" s="51"/>
      <c r="S141" s="51"/>
      <c r="T141" s="51"/>
      <c r="W141" s="133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68" customWidth="1"/>
    <col min="18" max="16384" width="8.85546875" style="68"/>
  </cols>
  <sheetData>
    <row r="1" spans="1:15" ht="15.75" x14ac:dyDescent="0.25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40"/>
      <c r="O1" s="40"/>
    </row>
    <row r="2" spans="1:15" x14ac:dyDescent="0.2">
      <c r="C2" s="101" t="str">
        <f>Table!A7</f>
        <v>NordAq Energy Inc.</v>
      </c>
      <c r="K2" s="95" t="str">
        <f>Table!L7</f>
        <v>Sample Number:</v>
      </c>
      <c r="N2" s="151"/>
      <c r="O2" s="74" t="str">
        <f>Table!$P$7</f>
        <v>8</v>
      </c>
    </row>
    <row r="3" spans="1:15" x14ac:dyDescent="0.2">
      <c r="C3" s="101" t="str">
        <f>Table!A8</f>
        <v>East Simpson No. 2 (USGS/Husky 1980)</v>
      </c>
      <c r="K3" s="95" t="str">
        <f>Table!L8</f>
        <v>Sample Depth, m:</v>
      </c>
      <c r="N3" s="84"/>
      <c r="O3" s="100">
        <f>Table!$P$8</f>
        <v>6070.6</v>
      </c>
    </row>
    <row r="4" spans="1:15" x14ac:dyDescent="0.2">
      <c r="C4" s="101" t="str">
        <f>Table!A9</f>
        <v>Torok Sandstones Formation</v>
      </c>
      <c r="K4" s="95" t="str">
        <f>Table!L9</f>
        <v>Permeability to Air (calc), mD:</v>
      </c>
      <c r="M4" s="154"/>
      <c r="N4" s="76"/>
      <c r="O4" s="109">
        <f>Table!$P$9</f>
        <v>0.83140658037361481</v>
      </c>
    </row>
    <row r="5" spans="1:15" x14ac:dyDescent="0.2">
      <c r="C5" s="101" t="str">
        <f>Table!A10</f>
        <v>HH-61176</v>
      </c>
      <c r="D5" s="66"/>
      <c r="E5" s="66"/>
      <c r="F5" s="143"/>
      <c r="G5" s="66"/>
      <c r="K5" s="95" t="str">
        <f>Table!L10</f>
        <v>Porosity, fraction:</v>
      </c>
      <c r="M5" s="154"/>
      <c r="N5" s="76"/>
      <c r="O5" s="109">
        <f>Table!$P$10</f>
        <v>0.13934151332311498</v>
      </c>
    </row>
    <row r="6" spans="1:15" x14ac:dyDescent="0.2">
      <c r="A6" s="154"/>
      <c r="C6" s="101"/>
      <c r="D6" s="105"/>
      <c r="E6" s="105"/>
      <c r="F6" s="105"/>
      <c r="G6" s="154"/>
      <c r="K6" s="95" t="str">
        <f>Table!L11</f>
        <v>Grain Density, grams/cc:</v>
      </c>
      <c r="M6" s="105"/>
      <c r="N6" s="89"/>
      <c r="O6" s="143">
        <f>Table!$P$11</f>
        <v>2.6766341034703429</v>
      </c>
    </row>
    <row r="7" spans="1:15" x14ac:dyDescent="0.2">
      <c r="B7" s="101"/>
      <c r="D7" s="154"/>
      <c r="E7" s="154"/>
      <c r="I7" s="95"/>
      <c r="K7" s="105"/>
      <c r="L7" s="64"/>
      <c r="M7" s="150"/>
    </row>
    <row r="8" spans="1:15" x14ac:dyDescent="0.2">
      <c r="B8" s="101"/>
      <c r="D8" s="154"/>
      <c r="E8" s="154"/>
      <c r="I8" s="95"/>
      <c r="K8" s="105"/>
      <c r="L8" s="64"/>
      <c r="M8" s="150"/>
    </row>
    <row r="9" spans="1:15" ht="12" customHeight="1" x14ac:dyDescent="0.2">
      <c r="B9" s="154"/>
      <c r="C9" s="154"/>
      <c r="D9" s="154"/>
      <c r="E9" s="154"/>
      <c r="F9" s="154"/>
    </row>
    <row r="10" spans="1:15" x14ac:dyDescent="0.2">
      <c r="B10" s="154"/>
      <c r="C10" s="154"/>
      <c r="D10" s="154"/>
      <c r="E10" s="154"/>
      <c r="F10" s="154"/>
      <c r="K10" s="105"/>
      <c r="L10" s="64"/>
    </row>
    <row r="11" spans="1:15" x14ac:dyDescent="0.2">
      <c r="B11" s="154"/>
      <c r="C11" s="154"/>
      <c r="D11" s="105"/>
      <c r="E11" s="154"/>
      <c r="F11" s="154"/>
      <c r="K11" s="105"/>
      <c r="L11" s="64"/>
    </row>
    <row r="12" spans="1:15" x14ac:dyDescent="0.2">
      <c r="B12" s="154"/>
      <c r="C12" s="154"/>
      <c r="D12" s="105"/>
      <c r="E12" s="154"/>
      <c r="F12" s="154"/>
      <c r="G12" s="95"/>
      <c r="H12" s="154"/>
      <c r="I12" s="154"/>
      <c r="J12" s="109"/>
      <c r="K12" s="105"/>
      <c r="L12" s="64"/>
    </row>
    <row r="13" spans="1:15" x14ac:dyDescent="0.2">
      <c r="A13" s="101"/>
      <c r="B13" s="154"/>
      <c r="C13" s="154"/>
      <c r="D13" s="154"/>
      <c r="E13" s="154"/>
      <c r="F13" s="154"/>
      <c r="G13" s="154"/>
      <c r="H13" s="154"/>
      <c r="I13" s="76"/>
      <c r="J13" s="105"/>
      <c r="K13" s="105"/>
      <c r="L13" s="64"/>
    </row>
    <row r="14" spans="1:15" x14ac:dyDescent="0.2">
      <c r="A14" s="16"/>
      <c r="B14" s="16"/>
      <c r="C14" s="16"/>
      <c r="D14" s="16"/>
      <c r="E14" s="16"/>
      <c r="F14" s="16"/>
      <c r="G14" s="16"/>
      <c r="H14" s="16"/>
      <c r="I14" s="16"/>
      <c r="J14" s="16"/>
      <c r="K14" s="105"/>
      <c r="L14" s="64"/>
    </row>
    <row r="15" spans="1:15" x14ac:dyDescent="0.2">
      <c r="A15" s="16"/>
      <c r="B15" s="16"/>
      <c r="C15" s="16"/>
      <c r="D15" s="16"/>
      <c r="E15" s="16"/>
      <c r="F15" s="16"/>
      <c r="G15" s="16"/>
      <c r="H15" s="16"/>
      <c r="I15" s="16"/>
      <c r="J15" s="16"/>
      <c r="K15" s="154"/>
      <c r="L15" s="64"/>
    </row>
    <row r="16" spans="1:15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54"/>
      <c r="L16" s="64"/>
    </row>
    <row r="17" spans="1:12" x14ac:dyDescent="0.2">
      <c r="A17" s="29"/>
      <c r="B17" s="29"/>
      <c r="C17" s="29"/>
      <c r="D17" s="29"/>
      <c r="E17" s="29"/>
      <c r="F17" s="29"/>
      <c r="G17" s="29"/>
      <c r="H17" s="29"/>
      <c r="I17" s="29"/>
      <c r="J17" s="29"/>
      <c r="K17" s="154"/>
      <c r="L17" s="147"/>
    </row>
    <row r="18" spans="1:12" x14ac:dyDescent="0.2">
      <c r="A18" s="133"/>
      <c r="B18" s="5"/>
      <c r="C18" s="5"/>
      <c r="D18" s="67"/>
      <c r="E18" s="9"/>
      <c r="F18" s="34"/>
      <c r="G18" s="34"/>
      <c r="H18" s="34"/>
      <c r="I18" s="34"/>
      <c r="J18" s="34"/>
      <c r="K18" s="154"/>
      <c r="L18" s="147"/>
    </row>
    <row r="19" spans="1:12" x14ac:dyDescent="0.2">
      <c r="A19" s="93"/>
      <c r="B19" s="5"/>
      <c r="C19" s="5"/>
      <c r="D19" s="67"/>
      <c r="E19" s="9"/>
      <c r="F19" s="34"/>
      <c r="G19" s="34"/>
      <c r="H19" s="34"/>
      <c r="I19" s="34"/>
      <c r="J19" s="34"/>
      <c r="K19" s="154"/>
      <c r="L19" s="147"/>
    </row>
    <row r="20" spans="1:12" x14ac:dyDescent="0.2">
      <c r="A20" s="93"/>
      <c r="B20" s="5"/>
      <c r="C20" s="5"/>
      <c r="D20" s="67"/>
      <c r="E20" s="9"/>
      <c r="F20" s="34"/>
      <c r="G20" s="34"/>
      <c r="H20" s="34"/>
      <c r="I20" s="34"/>
      <c r="J20" s="34"/>
      <c r="K20" s="154"/>
      <c r="L20" s="29"/>
    </row>
    <row r="21" spans="1:12" x14ac:dyDescent="0.2">
      <c r="A21" s="93"/>
      <c r="B21" s="5"/>
      <c r="C21" s="5"/>
      <c r="D21" s="67"/>
      <c r="E21" s="9"/>
      <c r="F21" s="34"/>
      <c r="G21" s="34"/>
      <c r="H21" s="34"/>
      <c r="I21" s="34"/>
      <c r="J21" s="34"/>
      <c r="K21" s="154"/>
      <c r="L21" s="41"/>
    </row>
    <row r="22" spans="1:12" x14ac:dyDescent="0.2">
      <c r="A22" s="93"/>
      <c r="B22" s="5"/>
      <c r="C22" s="5"/>
      <c r="D22" s="67"/>
      <c r="E22" s="9"/>
      <c r="F22" s="34"/>
      <c r="G22" s="34"/>
      <c r="H22" s="34"/>
      <c r="I22" s="34"/>
      <c r="J22" s="34"/>
      <c r="K22" s="154"/>
      <c r="L22" s="41"/>
    </row>
    <row r="23" spans="1:12" x14ac:dyDescent="0.2">
      <c r="A23" s="93"/>
      <c r="B23" s="5"/>
      <c r="C23" s="5"/>
      <c r="D23" s="67"/>
      <c r="E23" s="9"/>
      <c r="F23" s="34"/>
      <c r="G23" s="34"/>
      <c r="H23" s="34"/>
      <c r="I23" s="34"/>
      <c r="J23" s="34"/>
      <c r="K23" s="154"/>
      <c r="L23" s="41"/>
    </row>
    <row r="24" spans="1:12" x14ac:dyDescent="0.2">
      <c r="A24" s="112"/>
      <c r="B24" s="5"/>
      <c r="C24" s="5"/>
      <c r="D24" s="67"/>
      <c r="E24" s="9"/>
      <c r="F24" s="34"/>
      <c r="G24" s="34"/>
      <c r="H24" s="34"/>
      <c r="I24" s="34"/>
      <c r="J24" s="34"/>
      <c r="K24" s="154"/>
      <c r="L24" s="41"/>
    </row>
    <row r="25" spans="1:12" x14ac:dyDescent="0.2">
      <c r="A25" s="112"/>
      <c r="B25" s="5"/>
      <c r="C25" s="5"/>
      <c r="D25" s="67"/>
      <c r="E25" s="9"/>
      <c r="F25" s="34"/>
      <c r="G25" s="34"/>
      <c r="H25" s="34"/>
      <c r="I25" s="34"/>
      <c r="J25" s="34"/>
      <c r="K25" s="154"/>
      <c r="L25" s="41"/>
    </row>
    <row r="26" spans="1:12" x14ac:dyDescent="0.2">
      <c r="A26" s="112"/>
      <c r="B26" s="5"/>
      <c r="C26" s="5"/>
      <c r="D26" s="67"/>
      <c r="E26" s="9"/>
      <c r="F26" s="34"/>
      <c r="G26" s="34"/>
      <c r="H26" s="34"/>
      <c r="I26" s="34"/>
      <c r="J26" s="34"/>
      <c r="K26" s="154"/>
      <c r="L26" s="41"/>
    </row>
    <row r="27" spans="1:12" ht="15.75" customHeight="1" x14ac:dyDescent="0.2">
      <c r="A27" s="112"/>
      <c r="B27" s="5"/>
      <c r="C27" s="5"/>
      <c r="D27" s="67"/>
      <c r="E27" s="9"/>
      <c r="F27" s="34"/>
      <c r="G27" s="34"/>
      <c r="H27" s="34"/>
      <c r="I27" s="34"/>
      <c r="J27" s="34"/>
      <c r="K27" s="154"/>
      <c r="L27" s="41"/>
    </row>
    <row r="28" spans="1:12" x14ac:dyDescent="0.2">
      <c r="A28" s="112"/>
      <c r="B28" s="5"/>
      <c r="C28" s="5"/>
      <c r="D28" s="67"/>
      <c r="E28" s="9"/>
      <c r="F28" s="34"/>
      <c r="G28" s="34"/>
      <c r="H28" s="34"/>
      <c r="I28" s="34"/>
      <c r="J28" s="34"/>
      <c r="K28" s="154"/>
      <c r="L28" s="41"/>
    </row>
    <row r="29" spans="1:12" x14ac:dyDescent="0.2">
      <c r="A29" s="131"/>
      <c r="B29" s="5"/>
      <c r="C29" s="5"/>
      <c r="D29" s="67"/>
      <c r="E29" s="9"/>
      <c r="F29" s="34"/>
      <c r="G29" s="34"/>
      <c r="H29" s="34"/>
      <c r="I29" s="34"/>
      <c r="J29" s="34"/>
      <c r="K29" s="154"/>
      <c r="L29" s="41"/>
    </row>
    <row r="30" spans="1:12" x14ac:dyDescent="0.2">
      <c r="A30" s="131"/>
      <c r="B30" s="5"/>
      <c r="C30" s="5"/>
      <c r="D30" s="67"/>
      <c r="E30" s="9"/>
      <c r="F30" s="34"/>
      <c r="G30" s="34"/>
      <c r="H30" s="34"/>
      <c r="I30" s="34"/>
      <c r="J30" s="34"/>
      <c r="K30" s="154"/>
      <c r="L30" s="41"/>
    </row>
    <row r="31" spans="1:12" x14ac:dyDescent="0.2">
      <c r="A31" s="131"/>
      <c r="B31" s="5"/>
      <c r="C31" s="5"/>
      <c r="D31" s="67"/>
      <c r="E31" s="9"/>
      <c r="F31" s="34"/>
      <c r="G31" s="34"/>
      <c r="H31" s="34"/>
      <c r="I31" s="34"/>
      <c r="J31" s="34"/>
      <c r="K31" s="154"/>
      <c r="L31" s="41"/>
    </row>
    <row r="32" spans="1:12" x14ac:dyDescent="0.2">
      <c r="A32" s="131"/>
      <c r="B32" s="5"/>
      <c r="C32" s="5"/>
      <c r="D32" s="67"/>
      <c r="E32" s="9"/>
      <c r="F32" s="34"/>
      <c r="G32" s="34"/>
      <c r="H32" s="34"/>
      <c r="I32" s="34"/>
      <c r="J32" s="34"/>
      <c r="K32" s="154"/>
      <c r="L32" s="41"/>
    </row>
    <row r="33" spans="1:12" x14ac:dyDescent="0.2">
      <c r="A33" s="131"/>
      <c r="B33" s="5"/>
      <c r="C33" s="5"/>
      <c r="D33" s="67"/>
      <c r="E33" s="9"/>
      <c r="F33" s="34"/>
      <c r="G33" s="34"/>
      <c r="H33" s="34"/>
      <c r="I33" s="34"/>
      <c r="J33" s="34"/>
      <c r="K33" s="154"/>
      <c r="L33" s="41"/>
    </row>
    <row r="34" spans="1:12" x14ac:dyDescent="0.2">
      <c r="A34" s="14"/>
      <c r="B34" s="5"/>
      <c r="C34" s="5"/>
      <c r="D34" s="67"/>
      <c r="E34" s="9"/>
      <c r="F34" s="34"/>
      <c r="G34" s="34"/>
      <c r="H34" s="34"/>
      <c r="I34" s="34"/>
      <c r="J34" s="34"/>
      <c r="K34" s="154"/>
      <c r="L34" s="41"/>
    </row>
    <row r="35" spans="1:12" x14ac:dyDescent="0.2">
      <c r="A35" s="14"/>
      <c r="B35" s="5"/>
      <c r="C35" s="5"/>
      <c r="D35" s="67"/>
      <c r="E35" s="9"/>
      <c r="F35" s="34"/>
      <c r="G35" s="34"/>
      <c r="H35" s="34"/>
      <c r="I35" s="34"/>
      <c r="J35" s="34"/>
      <c r="K35" s="154"/>
      <c r="L35" s="41"/>
    </row>
    <row r="36" spans="1:12" x14ac:dyDescent="0.2">
      <c r="A36" s="14"/>
      <c r="B36" s="5"/>
      <c r="C36" s="5"/>
      <c r="D36" s="67"/>
      <c r="E36" s="9"/>
      <c r="F36" s="34"/>
      <c r="G36" s="34"/>
      <c r="H36" s="34"/>
      <c r="I36" s="34"/>
      <c r="J36" s="34"/>
      <c r="K36" s="154"/>
      <c r="L36" s="41"/>
    </row>
    <row r="37" spans="1:12" x14ac:dyDescent="0.2">
      <c r="A37" s="14"/>
      <c r="B37" s="5"/>
      <c r="C37" s="5"/>
      <c r="D37" s="67"/>
      <c r="E37" s="9"/>
      <c r="F37" s="34"/>
      <c r="G37" s="34"/>
      <c r="H37" s="34"/>
      <c r="I37" s="34"/>
      <c r="J37" s="34"/>
      <c r="K37" s="154"/>
      <c r="L37" s="41"/>
    </row>
    <row r="38" spans="1:12" x14ac:dyDescent="0.2">
      <c r="A38" s="14"/>
      <c r="B38" s="5"/>
      <c r="C38" s="5"/>
      <c r="D38" s="67"/>
      <c r="E38" s="9"/>
      <c r="F38" s="34"/>
      <c r="G38" s="34"/>
      <c r="H38" s="34"/>
      <c r="I38" s="34"/>
      <c r="J38" s="34"/>
      <c r="K38" s="154"/>
      <c r="L38" s="41"/>
    </row>
    <row r="39" spans="1:12" x14ac:dyDescent="0.2">
      <c r="A39" s="14"/>
      <c r="B39" s="5"/>
      <c r="C39" s="5"/>
      <c r="D39" s="67"/>
      <c r="E39" s="9"/>
      <c r="F39" s="34"/>
      <c r="G39" s="34"/>
      <c r="H39" s="34"/>
      <c r="I39" s="34"/>
      <c r="J39" s="34"/>
      <c r="K39" s="154"/>
      <c r="L39" s="41"/>
    </row>
    <row r="40" spans="1:12" x14ac:dyDescent="0.2">
      <c r="A40" s="14"/>
      <c r="B40" s="5"/>
      <c r="C40" s="5"/>
      <c r="D40" s="67"/>
      <c r="E40" s="9"/>
      <c r="F40" s="34"/>
      <c r="G40" s="34"/>
      <c r="H40" s="34"/>
      <c r="I40" s="34"/>
      <c r="J40" s="34"/>
      <c r="K40" s="154"/>
      <c r="L40" s="41"/>
    </row>
    <row r="41" spans="1:12" x14ac:dyDescent="0.2">
      <c r="A41" s="14"/>
      <c r="B41" s="5"/>
      <c r="C41" s="5"/>
      <c r="D41" s="67"/>
      <c r="E41" s="9"/>
      <c r="F41" s="34"/>
      <c r="G41" s="34"/>
      <c r="H41" s="34"/>
      <c r="I41" s="34"/>
      <c r="J41" s="34"/>
      <c r="K41" s="154"/>
      <c r="L41" s="41"/>
    </row>
    <row r="42" spans="1:12" x14ac:dyDescent="0.2">
      <c r="A42" s="14"/>
      <c r="B42" s="5"/>
      <c r="C42" s="5"/>
      <c r="D42" s="67"/>
      <c r="E42" s="9"/>
      <c r="F42" s="34"/>
      <c r="G42" s="34"/>
      <c r="H42" s="34"/>
      <c r="I42" s="34"/>
      <c r="J42" s="34"/>
      <c r="K42" s="154"/>
      <c r="L42" s="41"/>
    </row>
    <row r="43" spans="1:12" x14ac:dyDescent="0.2">
      <c r="A43" s="14"/>
      <c r="B43" s="5"/>
      <c r="C43" s="5"/>
      <c r="D43" s="67"/>
      <c r="E43" s="9"/>
      <c r="F43" s="34"/>
      <c r="G43" s="34"/>
      <c r="H43" s="34"/>
      <c r="I43" s="34"/>
      <c r="J43" s="34"/>
      <c r="K43" s="154"/>
      <c r="L43" s="41"/>
    </row>
    <row r="44" spans="1:12" x14ac:dyDescent="0.2">
      <c r="A44" s="152"/>
      <c r="B44" s="152"/>
      <c r="C44" s="152"/>
      <c r="D44" s="152"/>
      <c r="E44" s="152"/>
      <c r="F44" s="152"/>
      <c r="G44" s="152"/>
      <c r="H44" s="152"/>
      <c r="I44" s="152"/>
      <c r="J44" s="152"/>
    </row>
    <row r="45" spans="1:12" ht="17.25" customHeight="1" x14ac:dyDescent="0.2">
      <c r="A45" s="152"/>
      <c r="B45" s="152"/>
      <c r="C45" s="152"/>
      <c r="D45" s="152"/>
      <c r="E45" s="152"/>
      <c r="F45" s="152"/>
      <c r="G45" s="152"/>
      <c r="H45" s="152"/>
      <c r="I45" s="152"/>
      <c r="J45" s="152"/>
    </row>
    <row r="46" spans="1:12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2" x14ac:dyDescent="0.2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</row>
    <row r="48" spans="1:12" ht="15" x14ac:dyDescent="0.2">
      <c r="A48" s="152"/>
      <c r="B48" s="152"/>
      <c r="C48" s="152"/>
      <c r="D48" s="152"/>
      <c r="E48" s="152"/>
      <c r="F48" s="152"/>
      <c r="G48" s="152"/>
      <c r="H48" s="97"/>
      <c r="I48" s="146"/>
      <c r="J48" s="62"/>
      <c r="K48" s="152"/>
    </row>
    <row r="49" spans="1:12" x14ac:dyDescent="0.2">
      <c r="A49" s="152"/>
      <c r="B49" s="152"/>
      <c r="C49" s="152"/>
      <c r="D49" s="152"/>
      <c r="E49" s="152"/>
      <c r="F49" s="152"/>
      <c r="G49" s="152"/>
      <c r="H49" s="146"/>
      <c r="I49" s="146"/>
      <c r="J49" s="62"/>
      <c r="K49" s="152"/>
    </row>
    <row r="50" spans="1:12" x14ac:dyDescent="0.2">
      <c r="G50" s="152"/>
      <c r="H50" s="146"/>
      <c r="I50" s="146"/>
      <c r="J50" s="62"/>
      <c r="K50" s="152"/>
    </row>
    <row r="51" spans="1:12" x14ac:dyDescent="0.2">
      <c r="G51" s="152"/>
      <c r="H51" s="146"/>
      <c r="I51" s="146"/>
      <c r="J51" s="62"/>
      <c r="K51" s="152"/>
    </row>
    <row r="52" spans="1:12" x14ac:dyDescent="0.2">
      <c r="G52" s="152"/>
      <c r="H52" s="146"/>
      <c r="I52" s="146"/>
      <c r="J52" s="62"/>
      <c r="K52" s="152"/>
    </row>
    <row r="53" spans="1:12" x14ac:dyDescent="0.2">
      <c r="G53" s="152"/>
      <c r="H53" s="152"/>
      <c r="I53" s="152"/>
      <c r="J53" s="152"/>
      <c r="K53" s="152"/>
    </row>
    <row r="54" spans="1:12" x14ac:dyDescent="0.2">
      <c r="G54" s="152"/>
      <c r="H54" s="152"/>
      <c r="I54" s="152"/>
      <c r="J54" s="152"/>
      <c r="K54" s="152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workbookViewId="0">
      <selection activeCell="S38" sqref="S38"/>
    </sheetView>
  </sheetViews>
  <sheetFormatPr defaultColWidth="8.85546875" defaultRowHeight="12.75" x14ac:dyDescent="0.2"/>
  <cols>
    <col min="1" max="7" width="8.28515625" style="68" customWidth="1"/>
    <col min="8" max="8" width="4.85546875" style="68" customWidth="1"/>
    <col min="9" max="14" width="8.28515625" style="68" customWidth="1"/>
    <col min="15" max="15" width="13.140625" style="68" customWidth="1"/>
    <col min="16" max="19" width="8.28515625" style="68" customWidth="1"/>
    <col min="20" max="16384" width="8.85546875" style="68"/>
  </cols>
  <sheetData>
    <row r="1" spans="1:15" ht="15.75" x14ac:dyDescent="0.25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5" x14ac:dyDescent="0.2">
      <c r="C2" s="101" t="str">
        <f>Table!A7</f>
        <v>NordAq Energy Inc.</v>
      </c>
      <c r="K2" s="95" t="str">
        <f>Table!L7</f>
        <v>Sample Number:</v>
      </c>
      <c r="O2" s="74" t="str">
        <f>Table!$P$7</f>
        <v>8</v>
      </c>
    </row>
    <row r="3" spans="1:15" x14ac:dyDescent="0.2">
      <c r="C3" s="101" t="str">
        <f>Table!A8</f>
        <v>East Simpson No. 2 (USGS/Husky 1980)</v>
      </c>
      <c r="K3" s="95" t="str">
        <f>Table!L8</f>
        <v>Sample Depth, m:</v>
      </c>
      <c r="O3" s="100">
        <f>Table!$P$8</f>
        <v>6070.6</v>
      </c>
    </row>
    <row r="4" spans="1:15" x14ac:dyDescent="0.2">
      <c r="C4" s="101" t="str">
        <f>Table!A9</f>
        <v>Torok Sandstones Formation</v>
      </c>
      <c r="K4" s="95" t="str">
        <f>Table!L9</f>
        <v>Permeability to Air (calc), mD:</v>
      </c>
      <c r="M4" s="154"/>
      <c r="N4" s="154"/>
      <c r="O4" s="109">
        <f>Table!$P$9</f>
        <v>0.83140658037361481</v>
      </c>
    </row>
    <row r="5" spans="1:15" x14ac:dyDescent="0.2">
      <c r="C5" s="101" t="str">
        <f>Table!A10</f>
        <v>HH-61176</v>
      </c>
      <c r="D5" s="54"/>
      <c r="E5" s="54"/>
      <c r="F5" s="143"/>
      <c r="G5" s="54"/>
      <c r="K5" s="95" t="str">
        <f>Table!L10</f>
        <v>Porosity, fraction:</v>
      </c>
      <c r="M5" s="154"/>
      <c r="N5" s="154"/>
      <c r="O5" s="109">
        <f>Table!$P$10</f>
        <v>0.13934151332311498</v>
      </c>
    </row>
    <row r="6" spans="1:15" x14ac:dyDescent="0.2">
      <c r="A6" s="154"/>
      <c r="C6" s="101"/>
      <c r="D6" s="105"/>
      <c r="E6" s="105"/>
      <c r="F6" s="105"/>
      <c r="G6" s="154"/>
      <c r="K6" s="95" t="str">
        <f>Table!L11</f>
        <v>Grain Density, grams/cc:</v>
      </c>
      <c r="M6" s="105"/>
      <c r="N6" s="105"/>
      <c r="O6" s="143">
        <f>Table!$P$11</f>
        <v>2.6766341034703429</v>
      </c>
    </row>
    <row r="7" spans="1:15" x14ac:dyDescent="0.2">
      <c r="B7" s="101"/>
      <c r="D7" s="154"/>
      <c r="E7" s="154"/>
      <c r="I7" s="95"/>
      <c r="K7" s="105"/>
      <c r="L7" s="64"/>
      <c r="M7" s="150"/>
    </row>
    <row r="8" spans="1:15" x14ac:dyDescent="0.2">
      <c r="B8" s="154"/>
      <c r="C8" s="154"/>
      <c r="D8" s="154"/>
      <c r="E8" s="154"/>
      <c r="F8" s="154"/>
    </row>
    <row r="9" spans="1:15" x14ac:dyDescent="0.2">
      <c r="B9" s="154"/>
      <c r="C9" s="154"/>
      <c r="D9" s="154"/>
      <c r="E9" s="154"/>
      <c r="F9" s="154"/>
      <c r="K9" s="105"/>
      <c r="L9" s="64"/>
    </row>
    <row r="10" spans="1:15" x14ac:dyDescent="0.2">
      <c r="B10" s="154"/>
      <c r="C10" s="154"/>
      <c r="D10" s="105"/>
      <c r="E10" s="154"/>
      <c r="F10" s="154"/>
      <c r="K10" s="105"/>
      <c r="L10" s="64"/>
    </row>
    <row r="11" spans="1:15" x14ac:dyDescent="0.2">
      <c r="B11" s="154"/>
      <c r="C11" s="154"/>
      <c r="D11" s="105"/>
      <c r="E11" s="154"/>
      <c r="F11" s="154"/>
      <c r="G11" s="95"/>
      <c r="H11" s="154"/>
      <c r="I11" s="154"/>
      <c r="J11" s="109"/>
      <c r="K11" s="105"/>
      <c r="L11" s="64"/>
    </row>
    <row r="12" spans="1:15" x14ac:dyDescent="0.2">
      <c r="A12" s="101"/>
      <c r="B12" s="154"/>
      <c r="C12" s="154"/>
      <c r="D12" s="154"/>
      <c r="E12" s="154"/>
      <c r="F12" s="154"/>
      <c r="G12" s="154"/>
      <c r="H12" s="154"/>
      <c r="I12" s="76"/>
      <c r="J12" s="105"/>
      <c r="K12" s="105"/>
      <c r="L12" s="64"/>
    </row>
    <row r="13" spans="1:15" x14ac:dyDescent="0.2">
      <c r="A13" s="16"/>
      <c r="B13" s="16"/>
      <c r="C13" s="16"/>
      <c r="D13" s="16"/>
      <c r="E13" s="16"/>
      <c r="F13" s="4"/>
      <c r="G13" s="4"/>
      <c r="H13" s="4"/>
      <c r="I13" s="4"/>
      <c r="J13" s="4"/>
      <c r="K13" s="105"/>
      <c r="L13" s="64"/>
    </row>
    <row r="14" spans="1:15" x14ac:dyDescent="0.2">
      <c r="A14" s="16"/>
      <c r="B14" s="16"/>
      <c r="C14" s="16"/>
      <c r="D14" s="16"/>
      <c r="E14" s="16"/>
      <c r="F14" s="16"/>
      <c r="G14" s="16"/>
      <c r="H14" s="16"/>
      <c r="I14" s="4"/>
      <c r="J14" s="4"/>
      <c r="K14" s="154"/>
      <c r="L14" s="64"/>
    </row>
    <row r="15" spans="1:15" x14ac:dyDescent="0.2">
      <c r="A15" s="16"/>
      <c r="B15" s="16"/>
      <c r="C15" s="16"/>
      <c r="D15" s="16"/>
      <c r="E15" s="16"/>
      <c r="F15" s="16"/>
      <c r="G15" s="16"/>
      <c r="H15" s="16"/>
      <c r="I15" s="4"/>
      <c r="J15" s="4"/>
      <c r="K15" s="154"/>
      <c r="L15" s="64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154"/>
      <c r="L16" s="147"/>
    </row>
    <row r="17" spans="1:12" x14ac:dyDescent="0.2">
      <c r="A17" s="133"/>
      <c r="B17" s="5"/>
      <c r="C17" s="5"/>
      <c r="D17" s="67"/>
      <c r="E17" s="9"/>
      <c r="F17" s="34"/>
      <c r="G17" s="34"/>
      <c r="H17" s="34"/>
      <c r="I17" s="34"/>
      <c r="J17" s="34"/>
      <c r="K17" s="154"/>
      <c r="L17" s="147"/>
    </row>
    <row r="18" spans="1:12" x14ac:dyDescent="0.2">
      <c r="A18" s="93"/>
      <c r="B18" s="5"/>
      <c r="C18" s="5"/>
      <c r="D18" s="67"/>
      <c r="E18" s="9"/>
      <c r="F18" s="34"/>
      <c r="G18" s="34"/>
      <c r="H18" s="34"/>
      <c r="I18" s="34"/>
      <c r="J18" s="34"/>
      <c r="K18" s="154"/>
      <c r="L18" s="147"/>
    </row>
    <row r="19" spans="1:12" x14ac:dyDescent="0.2">
      <c r="A19" s="93"/>
      <c r="B19" s="5"/>
      <c r="C19" s="5"/>
      <c r="D19" s="67"/>
      <c r="E19" s="9"/>
      <c r="F19" s="34"/>
      <c r="G19" s="34"/>
      <c r="H19" s="34"/>
      <c r="I19" s="34"/>
      <c r="J19" s="34"/>
      <c r="K19" s="154"/>
      <c r="L19" s="29"/>
    </row>
    <row r="20" spans="1:12" x14ac:dyDescent="0.2">
      <c r="A20" s="93"/>
      <c r="B20" s="5"/>
      <c r="C20" s="5"/>
      <c r="D20" s="67"/>
      <c r="E20" s="9"/>
      <c r="F20" s="34"/>
      <c r="G20" s="34"/>
      <c r="H20" s="34"/>
      <c r="I20" s="34"/>
      <c r="J20" s="34"/>
      <c r="K20" s="154"/>
      <c r="L20" s="41"/>
    </row>
    <row r="21" spans="1:12" x14ac:dyDescent="0.2">
      <c r="A21" s="93"/>
      <c r="B21" s="5"/>
      <c r="C21" s="5"/>
      <c r="D21" s="67"/>
      <c r="E21" s="9"/>
      <c r="F21" s="34"/>
      <c r="G21" s="34"/>
      <c r="H21" s="34"/>
      <c r="I21" s="34"/>
      <c r="J21" s="34"/>
      <c r="K21" s="154"/>
      <c r="L21" s="41"/>
    </row>
    <row r="22" spans="1:12" x14ac:dyDescent="0.2">
      <c r="A22" s="93"/>
      <c r="B22" s="5"/>
      <c r="C22" s="5"/>
      <c r="D22" s="67"/>
      <c r="E22" s="9"/>
      <c r="F22" s="34"/>
      <c r="G22" s="34"/>
      <c r="H22" s="34"/>
      <c r="I22" s="34"/>
      <c r="J22" s="34"/>
      <c r="K22" s="154"/>
      <c r="L22" s="41"/>
    </row>
    <row r="23" spans="1:12" x14ac:dyDescent="0.2">
      <c r="A23" s="112"/>
      <c r="B23" s="5"/>
      <c r="C23" s="5"/>
      <c r="D23" s="67"/>
      <c r="E23" s="9"/>
      <c r="F23" s="34"/>
      <c r="G23" s="34"/>
      <c r="H23" s="34"/>
      <c r="I23" s="34"/>
      <c r="J23" s="34"/>
      <c r="K23" s="154"/>
      <c r="L23" s="41"/>
    </row>
    <row r="24" spans="1:12" x14ac:dyDescent="0.2">
      <c r="A24" s="112"/>
      <c r="B24" s="5"/>
      <c r="C24" s="5"/>
      <c r="D24" s="67"/>
      <c r="E24" s="9"/>
      <c r="F24" s="34"/>
      <c r="G24" s="34"/>
      <c r="H24" s="34"/>
      <c r="I24" s="34"/>
      <c r="J24" s="34"/>
      <c r="K24" s="154"/>
      <c r="L24" s="41"/>
    </row>
    <row r="25" spans="1:12" x14ac:dyDescent="0.2">
      <c r="A25" s="112"/>
      <c r="B25" s="5"/>
      <c r="C25" s="5"/>
      <c r="D25" s="67"/>
      <c r="E25" s="9"/>
      <c r="F25" s="34"/>
      <c r="G25" s="34"/>
      <c r="H25" s="34"/>
      <c r="I25" s="34"/>
      <c r="J25" s="34"/>
      <c r="K25" s="154"/>
      <c r="L25" s="41"/>
    </row>
    <row r="26" spans="1:12" x14ac:dyDescent="0.2">
      <c r="A26" s="112"/>
      <c r="B26" s="5"/>
      <c r="C26" s="5"/>
      <c r="D26" s="67"/>
      <c r="E26" s="9"/>
      <c r="F26" s="34"/>
      <c r="G26" s="34"/>
      <c r="H26" s="34"/>
      <c r="I26" s="34"/>
      <c r="J26" s="34"/>
      <c r="K26" s="154"/>
      <c r="L26" s="41"/>
    </row>
    <row r="27" spans="1:12" x14ac:dyDescent="0.2">
      <c r="A27" s="112"/>
      <c r="B27" s="5"/>
      <c r="C27" s="5"/>
      <c r="D27" s="67"/>
      <c r="E27" s="9"/>
      <c r="F27" s="34"/>
      <c r="G27" s="34"/>
      <c r="H27" s="34"/>
      <c r="I27" s="34"/>
      <c r="J27" s="34"/>
      <c r="K27" s="154"/>
      <c r="L27" s="41"/>
    </row>
    <row r="28" spans="1:12" x14ac:dyDescent="0.2">
      <c r="A28" s="131"/>
      <c r="B28" s="5"/>
      <c r="C28" s="5"/>
      <c r="D28" s="67"/>
      <c r="E28" s="9"/>
      <c r="F28" s="34"/>
      <c r="G28" s="34"/>
      <c r="H28" s="34"/>
      <c r="I28" s="34"/>
      <c r="J28" s="34"/>
      <c r="K28" s="154"/>
      <c r="L28" s="41"/>
    </row>
    <row r="29" spans="1:12" x14ac:dyDescent="0.2">
      <c r="A29" s="131"/>
      <c r="B29" s="5"/>
      <c r="C29" s="5"/>
      <c r="D29" s="67"/>
      <c r="E29" s="9"/>
      <c r="F29" s="34"/>
      <c r="G29" s="34"/>
      <c r="H29" s="34"/>
      <c r="I29" s="34"/>
      <c r="J29" s="34"/>
      <c r="K29" s="154"/>
      <c r="L29" s="41"/>
    </row>
    <row r="30" spans="1:12" x14ac:dyDescent="0.2">
      <c r="A30" s="131"/>
      <c r="B30" s="5"/>
      <c r="C30" s="5"/>
      <c r="D30" s="67"/>
      <c r="E30" s="9"/>
      <c r="F30" s="34"/>
      <c r="G30" s="34"/>
      <c r="H30" s="34"/>
      <c r="I30" s="34"/>
      <c r="J30" s="34"/>
      <c r="K30" s="154"/>
      <c r="L30" s="41"/>
    </row>
    <row r="31" spans="1:12" x14ac:dyDescent="0.2">
      <c r="A31" s="131"/>
      <c r="B31" s="5"/>
      <c r="C31" s="5"/>
      <c r="D31" s="67"/>
      <c r="E31" s="9"/>
      <c r="F31" s="34"/>
      <c r="G31" s="34"/>
      <c r="H31" s="34"/>
      <c r="I31" s="34"/>
      <c r="J31" s="34"/>
      <c r="K31" s="154"/>
      <c r="L31" s="41"/>
    </row>
    <row r="32" spans="1:12" x14ac:dyDescent="0.2">
      <c r="A32" s="131"/>
      <c r="B32" s="5"/>
      <c r="C32" s="5"/>
      <c r="D32" s="67"/>
      <c r="E32" s="9"/>
      <c r="F32" s="34"/>
      <c r="G32" s="34"/>
      <c r="H32" s="34"/>
      <c r="I32" s="34"/>
      <c r="J32" s="34"/>
      <c r="K32" s="154"/>
      <c r="L32" s="41"/>
    </row>
    <row r="33" spans="1:13" x14ac:dyDescent="0.2">
      <c r="A33" s="14"/>
      <c r="B33" s="5"/>
      <c r="C33" s="5"/>
      <c r="D33" s="67"/>
      <c r="E33" s="9"/>
      <c r="F33" s="34"/>
      <c r="G33" s="34"/>
      <c r="H33" s="34"/>
      <c r="I33" s="34"/>
      <c r="J33" s="34"/>
      <c r="K33" s="154"/>
      <c r="L33" s="41"/>
    </row>
    <row r="34" spans="1:13" x14ac:dyDescent="0.2">
      <c r="A34" s="14"/>
      <c r="B34" s="5"/>
      <c r="C34" s="5"/>
      <c r="D34" s="67"/>
      <c r="E34" s="9"/>
      <c r="F34" s="34"/>
      <c r="G34" s="34"/>
      <c r="H34" s="34"/>
      <c r="I34" s="34"/>
      <c r="J34" s="34"/>
      <c r="K34" s="154"/>
      <c r="L34" s="41"/>
    </row>
    <row r="35" spans="1:13" x14ac:dyDescent="0.2">
      <c r="A35" s="14"/>
      <c r="B35" s="5"/>
      <c r="C35" s="5"/>
      <c r="D35" s="67"/>
      <c r="E35" s="9"/>
      <c r="F35" s="34"/>
      <c r="G35" s="34"/>
      <c r="H35" s="34"/>
      <c r="I35" s="34"/>
      <c r="J35" s="34"/>
      <c r="K35" s="154"/>
      <c r="L35" s="41"/>
    </row>
    <row r="36" spans="1:13" x14ac:dyDescent="0.2">
      <c r="A36" s="14"/>
      <c r="B36" s="5"/>
      <c r="C36" s="5"/>
      <c r="D36" s="67"/>
      <c r="E36" s="9"/>
      <c r="F36" s="34"/>
      <c r="G36" s="34"/>
      <c r="H36" s="34"/>
      <c r="I36" s="34"/>
      <c r="J36" s="34"/>
      <c r="K36" s="154"/>
      <c r="L36" s="41"/>
    </row>
    <row r="37" spans="1:13" x14ac:dyDescent="0.2">
      <c r="A37" s="14"/>
      <c r="B37" s="5"/>
      <c r="C37" s="5"/>
      <c r="D37" s="67"/>
      <c r="E37" s="9"/>
      <c r="F37" s="34"/>
      <c r="G37" s="34"/>
      <c r="H37" s="34"/>
      <c r="I37" s="34"/>
      <c r="J37" s="34"/>
      <c r="K37"/>
      <c r="L37"/>
      <c r="M37"/>
    </row>
    <row r="38" spans="1:13" x14ac:dyDescent="0.2">
      <c r="A38" s="14"/>
      <c r="B38" s="5"/>
      <c r="C38" s="5"/>
      <c r="D38" s="67"/>
      <c r="E38" s="9"/>
      <c r="F38" s="34"/>
      <c r="G38" s="34"/>
      <c r="H38" s="34"/>
      <c r="I38" s="34"/>
      <c r="J38" s="34"/>
      <c r="K38"/>
      <c r="L38"/>
      <c r="M38"/>
    </row>
    <row r="39" spans="1:13" x14ac:dyDescent="0.2">
      <c r="A39" s="14"/>
      <c r="B39" s="5"/>
      <c r="C39" s="5"/>
      <c r="D39" s="67"/>
      <c r="E39" s="9"/>
      <c r="F39" s="34"/>
      <c r="G39" s="34"/>
      <c r="H39" s="34"/>
      <c r="I39" s="34"/>
      <c r="J39" s="34"/>
      <c r="K39"/>
      <c r="L39"/>
      <c r="M39"/>
    </row>
    <row r="40" spans="1:13" x14ac:dyDescent="0.2">
      <c r="A40" s="14"/>
      <c r="B40" s="5"/>
      <c r="C40" s="5"/>
      <c r="D40" s="67"/>
      <c r="E40" s="9"/>
      <c r="F40" s="34"/>
      <c r="G40" s="34"/>
      <c r="H40" s="34"/>
      <c r="I40" s="34"/>
      <c r="J40" s="34"/>
      <c r="K40"/>
      <c r="L40"/>
      <c r="M40"/>
    </row>
    <row r="41" spans="1:13" x14ac:dyDescent="0.2">
      <c r="A41" s="14"/>
      <c r="B41" s="5"/>
      <c r="C41" s="5"/>
      <c r="D41" s="67"/>
      <c r="E41" s="9"/>
      <c r="F41" s="34"/>
      <c r="G41" s="34"/>
      <c r="H41" s="34"/>
      <c r="I41" s="34"/>
      <c r="J41" s="34"/>
      <c r="K41"/>
      <c r="L41"/>
      <c r="M41"/>
    </row>
    <row r="42" spans="1:13" x14ac:dyDescent="0.2">
      <c r="A42" s="14"/>
      <c r="B42" s="5"/>
      <c r="C42" s="5"/>
      <c r="D42" s="67"/>
      <c r="E42" s="9"/>
      <c r="F42" s="34"/>
      <c r="G42" s="34"/>
      <c r="H42" s="34"/>
      <c r="I42" s="34"/>
      <c r="J42" s="34"/>
      <c r="K42" s="154"/>
      <c r="L42" s="41"/>
    </row>
    <row r="43" spans="1:13" x14ac:dyDescent="0.2">
      <c r="A43" s="152"/>
      <c r="B43" s="152"/>
      <c r="C43" s="152"/>
      <c r="D43" s="152"/>
      <c r="E43" s="152"/>
      <c r="F43" s="152"/>
      <c r="G43" s="152"/>
      <c r="H43" s="152"/>
      <c r="I43" s="152"/>
      <c r="J43" s="152"/>
    </row>
    <row r="44" spans="1:13" x14ac:dyDescent="0.2">
      <c r="A44" s="152"/>
      <c r="B44" s="152"/>
      <c r="C44" s="152"/>
      <c r="D44" s="152"/>
      <c r="E44" s="152"/>
      <c r="F44" s="152"/>
      <c r="G44" s="152"/>
      <c r="H44" s="152"/>
      <c r="I44" s="152"/>
      <c r="J44" s="152"/>
    </row>
    <row r="45" spans="1:13" x14ac:dyDescent="0.2">
      <c r="A45" s="152"/>
      <c r="B45" s="152"/>
      <c r="C45" s="152"/>
      <c r="D45" s="152"/>
      <c r="E45" s="152"/>
      <c r="F45" s="152"/>
      <c r="G45" s="152"/>
      <c r="H45" s="152"/>
      <c r="I45" s="152"/>
      <c r="J45" s="152"/>
    </row>
    <row r="46" spans="1:13" x14ac:dyDescent="0.2">
      <c r="A46" s="152"/>
      <c r="B46" s="152"/>
      <c r="C46" s="152"/>
      <c r="D46" s="152"/>
      <c r="E46" s="152"/>
      <c r="F46" s="152"/>
      <c r="G46" s="152"/>
      <c r="H46" s="152"/>
      <c r="I46" s="152"/>
      <c r="J46" s="152"/>
    </row>
    <row r="47" spans="1:13" x14ac:dyDescent="0.2">
      <c r="A47" s="152"/>
      <c r="B47" s="152"/>
      <c r="C47" s="152"/>
      <c r="D47" s="152"/>
      <c r="E47" s="152"/>
      <c r="F47" s="152"/>
      <c r="G47" s="152"/>
    </row>
    <row r="48" spans="1:13" x14ac:dyDescent="0.2">
      <c r="A48" s="152"/>
      <c r="B48" s="152"/>
      <c r="C48" s="152"/>
      <c r="D48" s="152"/>
      <c r="E48" s="152"/>
      <c r="F48" s="152"/>
      <c r="G48" s="152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68"/>
    <col min="3" max="3" width="11.140625" style="68" customWidth="1"/>
    <col min="4" max="4" width="16.28515625" style="68" customWidth="1"/>
    <col min="5" max="8" width="10.85546875" style="68" customWidth="1"/>
    <col min="9" max="9" width="11.140625" style="68" customWidth="1"/>
    <col min="10" max="10" width="11.85546875" style="68" customWidth="1"/>
    <col min="11" max="11" width="9.85546875" style="68" bestFit="1" customWidth="1"/>
    <col min="12" max="12" width="10.5703125" style="68" customWidth="1"/>
    <col min="13" max="14" width="10.5703125" style="68" bestFit="1" customWidth="1"/>
    <col min="15" max="15" width="8.85546875" style="68" customWidth="1"/>
    <col min="16" max="16" width="10.5703125" style="68" bestFit="1" customWidth="1"/>
    <col min="17" max="17" width="9.5703125" style="68" customWidth="1"/>
    <col min="18" max="18" width="8.85546875" style="68" customWidth="1"/>
    <col min="19" max="19" width="10.85546875" style="68" customWidth="1"/>
    <col min="20" max="20" width="11.140625" style="68" customWidth="1"/>
    <col min="21" max="21" width="9.28515625" style="68" customWidth="1"/>
    <col min="22" max="22" width="10.7109375" style="68" customWidth="1"/>
    <col min="23" max="23" width="10.5703125" style="68" customWidth="1"/>
    <col min="24" max="24" width="11" style="68" customWidth="1"/>
    <col min="25" max="25" width="9.140625"/>
    <col min="26" max="26" width="13" style="68" customWidth="1"/>
    <col min="27" max="28" width="8.85546875" style="68"/>
    <col min="29" max="29" width="12.140625" style="68" bestFit="1" customWidth="1"/>
    <col min="30" max="39" width="8.85546875" style="68"/>
    <col min="40" max="40" width="15.85546875" style="68" customWidth="1"/>
    <col min="41" max="43" width="8.85546875" style="68"/>
    <col min="44" max="48" width="8.85546875" style="152"/>
    <col min="49" max="16384" width="8.85546875" style="68"/>
  </cols>
  <sheetData>
    <row r="1" spans="1:48" x14ac:dyDescent="0.2">
      <c r="P1" s="6"/>
      <c r="Q1" s="6"/>
      <c r="Z1" s="36" t="s">
        <v>50</v>
      </c>
      <c r="AA1" s="94"/>
      <c r="AB1" s="94"/>
      <c r="AC1" s="55"/>
      <c r="AD1" s="55"/>
    </row>
    <row r="2" spans="1:48" x14ac:dyDescent="0.2">
      <c r="Z2" s="12"/>
      <c r="AA2" s="90"/>
      <c r="AB2" s="148" t="s">
        <v>67</v>
      </c>
      <c r="AC2" s="148" t="s">
        <v>51</v>
      </c>
      <c r="AD2" s="102" t="s">
        <v>0</v>
      </c>
      <c r="AE2" s="72" t="s">
        <v>28</v>
      </c>
    </row>
    <row r="3" spans="1:48" x14ac:dyDescent="0.2">
      <c r="P3" s="37"/>
      <c r="Q3" s="37"/>
      <c r="Z3" s="38" t="s">
        <v>83</v>
      </c>
      <c r="AA3" s="29"/>
      <c r="AB3" s="61">
        <v>130</v>
      </c>
      <c r="AC3" s="147"/>
      <c r="AD3" s="19"/>
      <c r="AE3" s="127"/>
    </row>
    <row r="4" spans="1:48" x14ac:dyDescent="0.2">
      <c r="Z4" s="38" t="s">
        <v>22</v>
      </c>
      <c r="AA4" s="29"/>
      <c r="AB4" s="61">
        <v>485</v>
      </c>
      <c r="AC4" s="147"/>
      <c r="AD4" s="19"/>
      <c r="AE4" s="127"/>
      <c r="AN4" s="169" t="s">
        <v>30</v>
      </c>
      <c r="AO4" s="170"/>
      <c r="AP4" s="171"/>
      <c r="AR4" s="168"/>
      <c r="AS4" s="168"/>
      <c r="AT4" s="168"/>
    </row>
    <row r="5" spans="1:48" ht="15.75" x14ac:dyDescent="0.25">
      <c r="A5" s="161" t="s">
        <v>11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94"/>
      <c r="R5" s="105"/>
      <c r="S5" s="105"/>
      <c r="T5" s="105"/>
      <c r="U5" s="105"/>
      <c r="V5" s="105"/>
      <c r="W5" s="105"/>
      <c r="X5" s="105"/>
      <c r="Z5" s="38" t="s">
        <v>31</v>
      </c>
      <c r="AA5" s="29"/>
      <c r="AB5" s="147"/>
      <c r="AC5" s="45">
        <v>0</v>
      </c>
      <c r="AD5" s="45">
        <v>0</v>
      </c>
      <c r="AE5" s="60">
        <v>30</v>
      </c>
      <c r="AN5" s="108" t="s">
        <v>44</v>
      </c>
      <c r="AO5" s="108" t="s">
        <v>33</v>
      </c>
      <c r="AP5" s="108" t="s">
        <v>56</v>
      </c>
      <c r="AR5" s="11"/>
      <c r="AS5" s="11"/>
      <c r="AT5" s="11"/>
    </row>
    <row r="6" spans="1:48" x14ac:dyDescent="0.2">
      <c r="A6" s="154"/>
      <c r="B6" s="105"/>
      <c r="C6" s="105"/>
      <c r="D6" s="154"/>
      <c r="E6" s="154"/>
      <c r="F6" s="154"/>
      <c r="G6" s="154"/>
      <c r="H6" s="154"/>
      <c r="I6" s="154"/>
      <c r="J6" s="154"/>
      <c r="K6" s="105"/>
      <c r="L6" s="105"/>
      <c r="M6" s="105"/>
      <c r="N6" s="154"/>
      <c r="O6" s="105"/>
      <c r="P6" s="105"/>
      <c r="Q6" s="105"/>
      <c r="R6" s="105"/>
      <c r="S6" s="105"/>
      <c r="T6" s="105"/>
      <c r="U6" s="105"/>
      <c r="V6" s="105"/>
      <c r="W6" s="105"/>
      <c r="X6" s="105"/>
      <c r="Z6" s="38" t="s">
        <v>29</v>
      </c>
      <c r="AA6" s="29"/>
      <c r="AB6" s="147"/>
      <c r="AC6" s="56">
        <v>70</v>
      </c>
      <c r="AD6" s="61">
        <v>24</v>
      </c>
      <c r="AE6" s="81">
        <v>35</v>
      </c>
      <c r="AN6" s="32" t="s">
        <v>46</v>
      </c>
      <c r="AO6" s="32" t="s">
        <v>25</v>
      </c>
      <c r="AP6" s="32" t="s">
        <v>25</v>
      </c>
      <c r="AR6" s="11"/>
      <c r="AS6" s="11"/>
      <c r="AT6" s="11"/>
    </row>
    <row r="7" spans="1:48" ht="12.4" customHeight="1" x14ac:dyDescent="0.2">
      <c r="A7" s="87" t="s">
        <v>93</v>
      </c>
      <c r="B7" s="154"/>
      <c r="C7" s="154"/>
      <c r="D7" s="105"/>
      <c r="E7" s="105"/>
      <c r="F7" s="105"/>
      <c r="G7" s="105"/>
      <c r="H7" s="105"/>
      <c r="I7" s="105"/>
      <c r="J7" s="105"/>
      <c r="K7" s="154"/>
      <c r="L7" s="68" t="s">
        <v>40</v>
      </c>
      <c r="P7" s="74" t="s">
        <v>53</v>
      </c>
      <c r="Q7" s="74"/>
      <c r="R7" s="105"/>
      <c r="S7" s="105"/>
      <c r="T7" s="105"/>
      <c r="U7" s="105"/>
      <c r="V7" s="105"/>
      <c r="W7" s="105"/>
      <c r="X7" s="105"/>
      <c r="Z7" s="92" t="s">
        <v>24</v>
      </c>
      <c r="AA7" s="13"/>
      <c r="AB7" s="134"/>
      <c r="AC7" s="56">
        <v>0</v>
      </c>
      <c r="AD7" s="15"/>
      <c r="AE7" s="81">
        <v>30</v>
      </c>
      <c r="AN7" s="71" t="s">
        <v>82</v>
      </c>
      <c r="AO7" s="111">
        <v>1</v>
      </c>
      <c r="AP7" s="111">
        <f t="shared" ref="AP7:AP27" si="0">AO7-AO8</f>
        <v>0</v>
      </c>
      <c r="AR7" s="156" t="s">
        <v>82</v>
      </c>
      <c r="AS7" s="39"/>
      <c r="AT7" s="39"/>
      <c r="AU7" s="63"/>
      <c r="AV7" s="63"/>
    </row>
    <row r="8" spans="1:48" ht="12.4" customHeight="1" x14ac:dyDescent="0.2">
      <c r="A8" s="87" t="s">
        <v>94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68" t="s">
        <v>92</v>
      </c>
      <c r="P8" s="100">
        <v>6070.6</v>
      </c>
      <c r="Q8" s="119"/>
      <c r="R8" s="105"/>
      <c r="S8" s="105"/>
      <c r="T8" s="105"/>
      <c r="U8" s="105"/>
      <c r="V8" s="105"/>
      <c r="W8" s="105"/>
      <c r="X8" s="105"/>
      <c r="Z8" s="128" t="s">
        <v>81</v>
      </c>
      <c r="AA8" s="10"/>
      <c r="AB8" s="130"/>
      <c r="AC8" s="149">
        <v>50</v>
      </c>
      <c r="AD8" s="116"/>
      <c r="AE8" s="141">
        <v>25</v>
      </c>
      <c r="AN8" s="153">
        <f>E135</f>
        <v>1.6735458444903618E-3</v>
      </c>
      <c r="AO8" s="111">
        <f>B135</f>
        <v>1</v>
      </c>
      <c r="AP8" s="111">
        <f t="shared" si="0"/>
        <v>0</v>
      </c>
      <c r="AR8" s="75">
        <v>1.8387307309880479E-3</v>
      </c>
      <c r="AS8" s="39"/>
      <c r="AT8" s="39"/>
      <c r="AU8" s="86"/>
      <c r="AV8" s="25"/>
    </row>
    <row r="9" spans="1:48" ht="12.4" customHeight="1" x14ac:dyDescent="0.2">
      <c r="A9" s="101" t="s">
        <v>95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95" t="s">
        <v>75</v>
      </c>
      <c r="N9" s="154"/>
      <c r="O9" s="154"/>
      <c r="P9" s="160">
        <f>MAX(V18:V136)</f>
        <v>0.83140658037361481</v>
      </c>
      <c r="Q9" s="30"/>
      <c r="R9" s="105"/>
      <c r="S9" s="105"/>
      <c r="T9" s="105"/>
      <c r="U9" s="105"/>
      <c r="V9" s="105"/>
      <c r="W9" s="105"/>
      <c r="X9" s="105"/>
      <c r="Z9" s="106" t="s">
        <v>10</v>
      </c>
      <c r="AA9" s="13"/>
      <c r="AB9" s="13"/>
      <c r="AC9" s="142">
        <f>ABS($AC$6*COS($AC$5*PI()/180))</f>
        <v>70</v>
      </c>
      <c r="AD9" s="142">
        <f>ABS($AD$6*COS($AD$5*PI()/180))</f>
        <v>24</v>
      </c>
      <c r="AE9" s="47">
        <f>ABS($AE$6*COS($AE$5*PI()/180))</f>
        <v>30.310889132455355</v>
      </c>
      <c r="AN9" s="153">
        <f>E133</f>
        <v>2.0022589553366273E-3</v>
      </c>
      <c r="AO9" s="111">
        <f>B133</f>
        <v>1</v>
      </c>
      <c r="AP9" s="111">
        <f t="shared" si="0"/>
        <v>1.0753415392939281E-2</v>
      </c>
      <c r="AR9" s="75">
        <v>2.3796891258599209E-3</v>
      </c>
      <c r="AS9" s="39"/>
      <c r="AT9" s="39"/>
      <c r="AU9" s="86"/>
      <c r="AV9" s="25"/>
    </row>
    <row r="10" spans="1:48" ht="12.4" customHeight="1" x14ac:dyDescent="0.2">
      <c r="A10" s="8" t="s">
        <v>96</v>
      </c>
      <c r="B10" s="154"/>
      <c r="C10" s="154"/>
      <c r="D10" s="105"/>
      <c r="E10" s="105"/>
      <c r="F10" s="105"/>
      <c r="G10" s="105"/>
      <c r="H10" s="105"/>
      <c r="I10" s="105"/>
      <c r="J10" s="105"/>
      <c r="K10" s="154"/>
      <c r="L10" s="95" t="s">
        <v>52</v>
      </c>
      <c r="N10" s="154"/>
      <c r="O10" s="154"/>
      <c r="P10" s="109">
        <f>'Raw Data'!M10</f>
        <v>0.13934151332311498</v>
      </c>
      <c r="Q10" s="109"/>
      <c r="R10" s="105"/>
      <c r="S10" s="105"/>
      <c r="T10" s="105"/>
      <c r="U10" s="105"/>
      <c r="V10" s="105"/>
      <c r="W10" s="105"/>
      <c r="X10" s="105"/>
      <c r="Z10" s="140" t="s">
        <v>61</v>
      </c>
      <c r="AA10" s="10"/>
      <c r="AB10" s="10"/>
      <c r="AC10" s="78">
        <f>ABS($AC$8*COS($AC$7*PI()/180))</f>
        <v>50</v>
      </c>
      <c r="AD10" s="130"/>
      <c r="AE10" s="1">
        <f>ABS($AE$8*COS($AE$7*PI()/180))</f>
        <v>21.650635094610969</v>
      </c>
      <c r="AN10" s="153">
        <f>E125</f>
        <v>4.1110451538086618E-3</v>
      </c>
      <c r="AO10" s="111">
        <f>$B125</f>
        <v>0.98924658460706072</v>
      </c>
      <c r="AP10" s="111">
        <f t="shared" si="0"/>
        <v>1.7448938184769225E-2</v>
      </c>
      <c r="AR10" s="75">
        <v>4.918869133300207E-3</v>
      </c>
      <c r="AS10" s="39"/>
      <c r="AT10" s="39"/>
      <c r="AU10" s="86"/>
      <c r="AV10" s="25"/>
    </row>
    <row r="11" spans="1:48" ht="12.4" customHeight="1" x14ac:dyDescent="0.2">
      <c r="A11" s="8"/>
      <c r="B11" s="154"/>
      <c r="C11" s="154"/>
      <c r="D11" s="105"/>
      <c r="E11" s="105"/>
      <c r="F11" s="105"/>
      <c r="G11" s="105"/>
      <c r="H11" s="105"/>
      <c r="I11" s="105"/>
      <c r="J11" s="105"/>
      <c r="K11" s="154"/>
      <c r="L11" s="68" t="s">
        <v>23</v>
      </c>
      <c r="P11" s="143">
        <f>'Raw Data'!M11</f>
        <v>2.6766341034703429</v>
      </c>
      <c r="Q11" s="143"/>
      <c r="R11" s="105"/>
      <c r="V11" s="105"/>
      <c r="W11" s="105"/>
      <c r="X11" s="105"/>
      <c r="Z11" s="154"/>
      <c r="AA11" s="120" t="s">
        <v>47</v>
      </c>
      <c r="AB11" s="121"/>
      <c r="AC11" s="121"/>
      <c r="AD11" s="58"/>
      <c r="AN11" s="153">
        <f>E120</f>
        <v>6.4125207063296932E-3</v>
      </c>
      <c r="AO11" s="111">
        <f>$B120</f>
        <v>0.97179764642229149</v>
      </c>
      <c r="AP11" s="111">
        <f t="shared" si="0"/>
        <v>1.5149465710807553E-2</v>
      </c>
      <c r="AR11" s="75">
        <v>7.6659819593601552E-3</v>
      </c>
      <c r="AS11" s="39"/>
      <c r="AT11" s="39"/>
      <c r="AU11" s="86"/>
      <c r="AV11" s="25"/>
    </row>
    <row r="12" spans="1:48" ht="12.4" customHeight="1" x14ac:dyDescent="0.2">
      <c r="B12" s="154"/>
      <c r="C12" s="154"/>
      <c r="D12" s="98"/>
      <c r="E12" s="154"/>
      <c r="F12" s="154"/>
      <c r="G12" s="154"/>
      <c r="H12" s="154"/>
      <c r="I12" s="154"/>
      <c r="J12" s="154"/>
      <c r="K12" s="154"/>
      <c r="L12" s="154"/>
      <c r="M12" s="95"/>
      <c r="N12" s="154"/>
      <c r="O12" s="154"/>
      <c r="P12" s="150"/>
      <c r="Q12" s="150"/>
      <c r="R12" s="105"/>
      <c r="S12" s="105"/>
      <c r="T12" s="105"/>
      <c r="U12" s="105"/>
      <c r="V12" s="105"/>
      <c r="W12" s="105"/>
      <c r="X12" s="105"/>
      <c r="Z12" s="154"/>
      <c r="AA12" s="28" t="s">
        <v>72</v>
      </c>
      <c r="AB12" s="90"/>
      <c r="AC12" s="104">
        <v>0.433</v>
      </c>
      <c r="AD12" s="105"/>
      <c r="AN12" s="111">
        <f>E117</f>
        <v>8.4118962688916072E-3</v>
      </c>
      <c r="AO12" s="111">
        <f>$B117</f>
        <v>0.95664818071148394</v>
      </c>
      <c r="AP12" s="111">
        <f t="shared" si="0"/>
        <v>7.2365751386446631E-2</v>
      </c>
      <c r="AR12" s="39">
        <v>1.0017670706649362E-2</v>
      </c>
      <c r="AS12" s="39"/>
      <c r="AT12" s="39"/>
      <c r="AU12" s="86"/>
      <c r="AV12" s="25"/>
    </row>
    <row r="13" spans="1:48" ht="12.4" customHeight="1" x14ac:dyDescent="0.2">
      <c r="Z13" s="154"/>
      <c r="AA13" s="92" t="s">
        <v>14</v>
      </c>
      <c r="AB13" s="13"/>
      <c r="AC13" s="44">
        <v>0.34599999999999997</v>
      </c>
      <c r="AD13" s="154"/>
      <c r="AN13" s="111">
        <f>E107</f>
        <v>2.0664756178069888E-2</v>
      </c>
      <c r="AO13" s="111">
        <f>$B107</f>
        <v>0.88428242932503731</v>
      </c>
      <c r="AP13" s="111">
        <f t="shared" si="0"/>
        <v>7.5273907750574964E-2</v>
      </c>
      <c r="AR13" s="39">
        <v>2.4302503920103202E-2</v>
      </c>
      <c r="AS13" s="39"/>
      <c r="AT13" s="39"/>
      <c r="AU13" s="86"/>
      <c r="AV13" s="25"/>
    </row>
    <row r="14" spans="1:48" ht="12.4" customHeight="1" x14ac:dyDescent="0.2">
      <c r="A14" s="115" t="s">
        <v>85</v>
      </c>
      <c r="B14" s="115" t="s">
        <v>63</v>
      </c>
      <c r="C14" s="115" t="s">
        <v>45</v>
      </c>
      <c r="D14" s="124" t="s">
        <v>91</v>
      </c>
      <c r="E14" s="115" t="s">
        <v>89</v>
      </c>
      <c r="F14" s="115" t="s">
        <v>89</v>
      </c>
      <c r="G14" s="115" t="s">
        <v>13</v>
      </c>
      <c r="H14" s="115" t="s">
        <v>16</v>
      </c>
      <c r="I14" s="115" t="s">
        <v>68</v>
      </c>
      <c r="J14" s="115" t="s">
        <v>80</v>
      </c>
      <c r="K14" s="115"/>
      <c r="L14" s="107" t="s">
        <v>86</v>
      </c>
      <c r="M14" s="83"/>
      <c r="N14" s="91"/>
      <c r="O14" s="107" t="s">
        <v>17</v>
      </c>
      <c r="P14" s="91"/>
      <c r="Q14" s="91" t="s">
        <v>7</v>
      </c>
      <c r="R14" s="115" t="s">
        <v>63</v>
      </c>
      <c r="S14" s="115" t="s">
        <v>37</v>
      </c>
      <c r="T14" s="115" t="s">
        <v>59</v>
      </c>
      <c r="U14" s="115"/>
      <c r="V14" s="115" t="s">
        <v>27</v>
      </c>
      <c r="W14" s="115" t="s">
        <v>87</v>
      </c>
      <c r="X14" s="115" t="s">
        <v>87</v>
      </c>
      <c r="Z14" s="154"/>
      <c r="AA14" s="128" t="s">
        <v>12</v>
      </c>
      <c r="AB14" s="10"/>
      <c r="AC14" s="99">
        <v>0.1</v>
      </c>
      <c r="AD14" s="154"/>
      <c r="AN14" s="111">
        <f>E99</f>
        <v>4.2476714725231832E-2</v>
      </c>
      <c r="AO14" s="111">
        <f>$B99</f>
        <v>0.80900852157446235</v>
      </c>
      <c r="AP14" s="111">
        <f t="shared" si="0"/>
        <v>4.2675503854997965E-2</v>
      </c>
      <c r="AR14" s="39">
        <v>4.9484801750667114E-2</v>
      </c>
      <c r="AS14" s="39"/>
      <c r="AT14" s="39"/>
      <c r="AU14" s="86"/>
      <c r="AV14" s="25"/>
    </row>
    <row r="15" spans="1:48" ht="12.4" customHeight="1" x14ac:dyDescent="0.2">
      <c r="A15" s="155" t="s">
        <v>78</v>
      </c>
      <c r="B15" s="155" t="s">
        <v>5</v>
      </c>
      <c r="C15" s="155" t="s">
        <v>5</v>
      </c>
      <c r="D15" s="159" t="s">
        <v>70</v>
      </c>
      <c r="E15" s="155" t="s">
        <v>79</v>
      </c>
      <c r="F15" s="155" t="s">
        <v>54</v>
      </c>
      <c r="G15" s="155" t="s">
        <v>32</v>
      </c>
      <c r="H15" s="155" t="s">
        <v>32</v>
      </c>
      <c r="I15" s="155" t="s">
        <v>76</v>
      </c>
      <c r="J15" s="155" t="s">
        <v>76</v>
      </c>
      <c r="K15" s="155" t="s">
        <v>88</v>
      </c>
      <c r="L15" s="115" t="s">
        <v>74</v>
      </c>
      <c r="M15" s="115" t="s">
        <v>4</v>
      </c>
      <c r="N15" s="115" t="s">
        <v>41</v>
      </c>
      <c r="O15" s="21" t="s">
        <v>1</v>
      </c>
      <c r="P15" s="23"/>
      <c r="Q15" s="23" t="s">
        <v>8</v>
      </c>
      <c r="R15" s="155" t="s">
        <v>33</v>
      </c>
      <c r="S15" s="155" t="s">
        <v>43</v>
      </c>
      <c r="T15" s="155" t="s">
        <v>87</v>
      </c>
      <c r="U15" s="155" t="s">
        <v>27</v>
      </c>
      <c r="V15" s="155" t="s">
        <v>87</v>
      </c>
      <c r="W15" s="155" t="s">
        <v>42</v>
      </c>
      <c r="X15" s="155" t="s">
        <v>42</v>
      </c>
      <c r="Z15" s="105"/>
      <c r="AN15" s="111">
        <f>E95</f>
        <v>6.071110002850625E-2</v>
      </c>
      <c r="AO15" s="111">
        <f>$B95</f>
        <v>0.76633301771946438</v>
      </c>
      <c r="AP15" s="111">
        <f t="shared" si="0"/>
        <v>4.9235763560124379E-2</v>
      </c>
      <c r="AR15" s="39">
        <v>7.1632047862346573E-2</v>
      </c>
      <c r="AS15" s="39"/>
      <c r="AT15" s="39"/>
      <c r="AU15" s="86"/>
      <c r="AV15" s="25"/>
    </row>
    <row r="16" spans="1:48" ht="12.4" customHeight="1" x14ac:dyDescent="0.2">
      <c r="A16" s="35" t="s">
        <v>48</v>
      </c>
      <c r="B16" s="35" t="s">
        <v>25</v>
      </c>
      <c r="C16" s="35" t="s">
        <v>25</v>
      </c>
      <c r="D16" s="48" t="s">
        <v>25</v>
      </c>
      <c r="E16" s="35" t="s">
        <v>55</v>
      </c>
      <c r="F16" s="35" t="s">
        <v>64</v>
      </c>
      <c r="G16" s="35" t="s">
        <v>60</v>
      </c>
      <c r="H16" s="35" t="s">
        <v>60</v>
      </c>
      <c r="I16" s="35" t="s">
        <v>55</v>
      </c>
      <c r="J16" s="35" t="s">
        <v>55</v>
      </c>
      <c r="K16" s="35" t="s">
        <v>69</v>
      </c>
      <c r="L16" s="35" t="s">
        <v>48</v>
      </c>
      <c r="M16" s="35" t="s">
        <v>48</v>
      </c>
      <c r="N16" s="35" t="s">
        <v>48</v>
      </c>
      <c r="O16" s="145" t="s">
        <v>66</v>
      </c>
      <c r="P16" s="145" t="s">
        <v>34</v>
      </c>
      <c r="Q16" s="35" t="s">
        <v>71</v>
      </c>
      <c r="R16" s="35" t="s">
        <v>21</v>
      </c>
      <c r="S16" s="35" t="s">
        <v>20</v>
      </c>
      <c r="T16" s="35"/>
      <c r="U16" s="35"/>
      <c r="V16" s="3"/>
      <c r="W16" s="48" t="s">
        <v>6</v>
      </c>
      <c r="X16" s="48" t="s">
        <v>90</v>
      </c>
      <c r="Z16" s="95" t="s">
        <v>73</v>
      </c>
      <c r="AA16" s="105"/>
      <c r="AB16" s="105"/>
      <c r="AC16" s="43">
        <f>ABS(Table!$AB$4*COS(Table!$AB$3*PI()/180))</f>
        <v>311.75199069797156</v>
      </c>
      <c r="AN16" s="111">
        <f>E91</f>
        <v>8.7369663019454952E-2</v>
      </c>
      <c r="AO16" s="111">
        <f>$B91</f>
        <v>0.71709725415934</v>
      </c>
      <c r="AP16" s="111">
        <f t="shared" si="0"/>
        <v>0.14973623698092797</v>
      </c>
      <c r="AR16" s="39">
        <v>9.9921582517046942E-2</v>
      </c>
      <c r="AS16" s="39"/>
      <c r="AT16" s="39"/>
      <c r="AU16" s="86"/>
      <c r="AV16" s="25"/>
    </row>
    <row r="17" spans="1:48" ht="12.4" customHeight="1" x14ac:dyDescent="0.2">
      <c r="A17" s="51"/>
      <c r="B17" s="85"/>
      <c r="C17" s="105"/>
      <c r="D17" s="114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  <c r="Q17" s="105"/>
      <c r="R17" s="154"/>
      <c r="S17" s="154"/>
      <c r="T17" s="154"/>
      <c r="U17" s="154"/>
      <c r="V17" s="154"/>
      <c r="W17" s="154"/>
      <c r="X17" s="154"/>
      <c r="AC17" s="27">
        <f ca="1">FORECAST(200,OFFSET(L$17,MATCH(200,L$18:L136, 1),-9,2,1),OFFSET(L$17,MATCH(200,L$18:L136, 1),0,2,1))</f>
        <v>0.30694571757229899</v>
      </c>
      <c r="AN17" s="111">
        <f>E81</f>
        <v>0.2139047666846853</v>
      </c>
      <c r="AO17" s="111">
        <f>$B81</f>
        <v>0.56736101717841203</v>
      </c>
      <c r="AP17" s="111">
        <f t="shared" si="0"/>
        <v>0.17868253753550656</v>
      </c>
      <c r="AR17" s="39">
        <v>0.25452110435346964</v>
      </c>
      <c r="AS17" s="39"/>
      <c r="AT17" s="39"/>
      <c r="AU17" s="86"/>
      <c r="AV17" s="25"/>
    </row>
    <row r="18" spans="1:48" ht="12.4" customHeight="1" x14ac:dyDescent="0.2">
      <c r="A18" s="51">
        <v>1.5079505443572998</v>
      </c>
      <c r="B18" s="85">
        <v>0</v>
      </c>
      <c r="C18" s="85">
        <f t="shared" ref="C18:C136" si="1">1-B18</f>
        <v>1</v>
      </c>
      <c r="D18" s="70">
        <f t="shared" ref="D18:D136" si="2">B18-B17</f>
        <v>0</v>
      </c>
      <c r="E18" s="122">
        <f>(2*Table!$AC$16*0.147)/A18</f>
        <v>60.781227612652074</v>
      </c>
      <c r="F18" s="122">
        <f t="shared" ref="F18:F136" si="3">E18*2</f>
        <v>121.56245522530415</v>
      </c>
      <c r="G18" s="51">
        <f>IF((('Raw Data'!C18)/('Raw Data'!C$136)*100)&lt;0,0,('Raw Data'!C18)/('Raw Data'!C$136)*100)</f>
        <v>0</v>
      </c>
      <c r="H18" s="51">
        <f t="shared" ref="H18:H136" si="4">G18-G17</f>
        <v>0</v>
      </c>
      <c r="I18" s="132">
        <f t="shared" ref="I18:I136" si="5">IF(E17&gt;0,LOG(E17)-LOG(E18), LOG(E18))</f>
        <v>1.7837694673796043</v>
      </c>
      <c r="J18" s="122">
        <f>'Raw Data'!F18/I18</f>
        <v>0</v>
      </c>
      <c r="K18" s="123">
        <f t="shared" ref="K18:K136" si="6">(0.2166095*A18*(SQRT(P$9/P$10)))/(485*-COS(RADIANS(130)))</f>
        <v>2.5593037334733907E-3</v>
      </c>
      <c r="L18" s="51">
        <f>A18*Table!$AC$9/$AC$16</f>
        <v>0.33859138435229819</v>
      </c>
      <c r="M18" s="51">
        <f>A18*Table!$AD$9/$AC$16</f>
        <v>0.11608847463507367</v>
      </c>
      <c r="N18" s="51">
        <f>ABS(A18*Table!$AE$9/$AC$16)</f>
        <v>0.14661437017581555</v>
      </c>
      <c r="O18" s="51">
        <f>($L18*(Table!$AC$10/Table!$AC$9)/(Table!$AC$12-Table!$AC$14))</f>
        <v>0.72627924571492541</v>
      </c>
      <c r="P18" s="51">
        <f>ROUND(($N18*(Table!$AE$10/Table!$AE$9)/(Table!$AC$12-Table!$AC$13)),2)</f>
        <v>1.2</v>
      </c>
      <c r="Q18" s="51">
        <f>'Raw Data'!C18</f>
        <v>0</v>
      </c>
      <c r="R18" s="51">
        <f>'Raw Data'!C18/'Raw Data'!I$30*100</f>
        <v>0</v>
      </c>
      <c r="S18" s="117">
        <f t="shared" ref="S18:S136" si="7">D18/MAX($D$18:$D$136)</f>
        <v>0</v>
      </c>
      <c r="T18" s="117">
        <f t="shared" ref="T18:T136" si="8">1-(X18/$X$136)</f>
        <v>1</v>
      </c>
      <c r="U18" s="88">
        <f t="shared" ref="U18:U136" si="9">R18/A18</f>
        <v>0</v>
      </c>
      <c r="V18" s="88">
        <f t="shared" ref="V18:V136" si="10">(U18^1.691)*399</f>
        <v>0</v>
      </c>
      <c r="W18" s="88">
        <f t="shared" ref="W18:W136" si="11">((E18*E18)/8)*S18</f>
        <v>0</v>
      </c>
      <c r="X18" s="31">
        <f t="shared" ref="X18:X136" si="12">W18+X17</f>
        <v>0</v>
      </c>
      <c r="Z18" s="79"/>
      <c r="AA18" s="105"/>
      <c r="AB18" s="105"/>
      <c r="AC18" s="22"/>
      <c r="AN18" s="111">
        <f>E73</f>
        <v>0.43947974742186424</v>
      </c>
      <c r="AO18" s="111">
        <f>$B73</f>
        <v>0.38867847964290547</v>
      </c>
      <c r="AP18" s="111">
        <f t="shared" si="0"/>
        <v>0.33267956174759911</v>
      </c>
      <c r="AR18" s="39">
        <v>0.47874420207019219</v>
      </c>
      <c r="AS18" s="39"/>
      <c r="AT18" s="39"/>
      <c r="AU18" s="86"/>
      <c r="AV18" s="25"/>
    </row>
    <row r="19" spans="1:48" ht="12.4" customHeight="1" x14ac:dyDescent="0.2">
      <c r="A19" s="51">
        <v>1.5989933013916016</v>
      </c>
      <c r="B19" s="85">
        <v>0</v>
      </c>
      <c r="C19" s="85">
        <f t="shared" si="1"/>
        <v>1</v>
      </c>
      <c r="D19" s="70">
        <f t="shared" si="2"/>
        <v>0</v>
      </c>
      <c r="E19" s="122">
        <f>(2*Table!$AC$16*0.147)/A19</f>
        <v>57.320493578951428</v>
      </c>
      <c r="F19" s="122">
        <f t="shared" si="3"/>
        <v>114.64098715790286</v>
      </c>
      <c r="G19" s="51">
        <f>IF((('Raw Data'!C19)/('Raw Data'!C$136)*100)&lt;0,0,('Raw Data'!C19)/('Raw Data'!C$136)*100)</f>
        <v>0</v>
      </c>
      <c r="H19" s="51">
        <f t="shared" si="4"/>
        <v>0</v>
      </c>
      <c r="I19" s="132">
        <f t="shared" si="5"/>
        <v>2.5459545987652543E-2</v>
      </c>
      <c r="J19" s="122">
        <f>'Raw Data'!F19/I19</f>
        <v>0</v>
      </c>
      <c r="K19" s="123">
        <f t="shared" si="6"/>
        <v>2.7138221086651371E-3</v>
      </c>
      <c r="L19" s="51">
        <f>A19*Table!$AC$9/$AC$16</f>
        <v>0.35903389372692268</v>
      </c>
      <c r="M19" s="51">
        <f>A19*Table!$AD$9/$AC$16</f>
        <v>0.12309733499208778</v>
      </c>
      <c r="N19" s="51">
        <f>ABS(A19*Table!$AE$9/$AC$16)</f>
        <v>0.15546623639357873</v>
      </c>
      <c r="O19" s="51">
        <f>($L19*(Table!$AC$10/Table!$AC$9)/(Table!$AC$12-Table!$AC$14))</f>
        <v>0.77012847217272151</v>
      </c>
      <c r="P19" s="51">
        <f>ROUND(($N19*(Table!$AE$10/Table!$AE$9)/(Table!$AC$12-Table!$AC$13)),2)</f>
        <v>1.28</v>
      </c>
      <c r="Q19" s="51">
        <f>'Raw Data'!C19</f>
        <v>0</v>
      </c>
      <c r="R19" s="51">
        <f>'Raw Data'!C19/'Raw Data'!I$30*100</f>
        <v>0</v>
      </c>
      <c r="S19" s="117">
        <f t="shared" si="7"/>
        <v>0</v>
      </c>
      <c r="T19" s="117">
        <f t="shared" si="8"/>
        <v>1</v>
      </c>
      <c r="U19" s="88">
        <f t="shared" si="9"/>
        <v>0</v>
      </c>
      <c r="V19" s="88">
        <f t="shared" si="10"/>
        <v>0</v>
      </c>
      <c r="W19" s="88">
        <f t="shared" si="11"/>
        <v>0</v>
      </c>
      <c r="X19" s="31">
        <f t="shared" si="12"/>
        <v>0</v>
      </c>
      <c r="AN19" s="111">
        <f>E68</f>
        <v>0.68908316939312142</v>
      </c>
      <c r="AO19" s="111">
        <f>$B68</f>
        <v>5.5998917895306373E-2</v>
      </c>
      <c r="AP19" s="111">
        <f t="shared" si="0"/>
        <v>5.1467604490734481E-2</v>
      </c>
      <c r="AR19" s="39">
        <v>0.74938444802644799</v>
      </c>
      <c r="AS19" s="39"/>
      <c r="AT19" s="39"/>
      <c r="AU19" s="86"/>
      <c r="AV19" s="25"/>
    </row>
    <row r="20" spans="1:48" ht="12.4" customHeight="1" x14ac:dyDescent="0.2">
      <c r="A20" s="51">
        <v>1.8068345785140991</v>
      </c>
      <c r="B20" s="85">
        <v>0</v>
      </c>
      <c r="C20" s="85">
        <f t="shared" si="1"/>
        <v>1</v>
      </c>
      <c r="D20" s="70">
        <f t="shared" si="2"/>
        <v>0</v>
      </c>
      <c r="E20" s="122">
        <f>(2*Table!$AC$16*0.147)/A20</f>
        <v>50.72688244685839</v>
      </c>
      <c r="F20" s="122">
        <f t="shared" si="3"/>
        <v>101.45376489371678</v>
      </c>
      <c r="G20" s="51">
        <f>IF((('Raw Data'!C20)/('Raw Data'!C$136)*100)&lt;0,0,('Raw Data'!C20)/('Raw Data'!C$136)*100)</f>
        <v>0</v>
      </c>
      <c r="H20" s="51">
        <f t="shared" si="4"/>
        <v>0</v>
      </c>
      <c r="I20" s="132">
        <f t="shared" si="5"/>
        <v>5.3071748956874165E-2</v>
      </c>
      <c r="J20" s="122">
        <f>'Raw Data'!F20/I20</f>
        <v>0</v>
      </c>
      <c r="K20" s="123">
        <f t="shared" si="6"/>
        <v>3.0665717120920834E-3</v>
      </c>
      <c r="L20" s="51">
        <f>A20*Table!$AC$9/$AC$16</f>
        <v>0.40570204608098392</v>
      </c>
      <c r="M20" s="51">
        <f>A20*Table!$AD$9/$AC$16</f>
        <v>0.13909784437062306</v>
      </c>
      <c r="N20" s="51">
        <f>ABS(A20*Table!$AE$9/$AC$16)</f>
        <v>0.17567413913672855</v>
      </c>
      <c r="O20" s="51">
        <f>($L20*(Table!$AC$10/Table!$AC$9)/(Table!$AC$12-Table!$AC$14))</f>
        <v>0.87023175907546968</v>
      </c>
      <c r="P20" s="51">
        <f>ROUND(($N20*(Table!$AE$10/Table!$AE$9)/(Table!$AC$12-Table!$AC$13)),2)</f>
        <v>1.44</v>
      </c>
      <c r="Q20" s="51">
        <f>'Raw Data'!C20</f>
        <v>0</v>
      </c>
      <c r="R20" s="51">
        <f>'Raw Data'!C20/'Raw Data'!I$30*100</f>
        <v>0</v>
      </c>
      <c r="S20" s="117">
        <f t="shared" si="7"/>
        <v>0</v>
      </c>
      <c r="T20" s="117">
        <f t="shared" si="8"/>
        <v>1</v>
      </c>
      <c r="U20" s="88">
        <f t="shared" si="9"/>
        <v>0</v>
      </c>
      <c r="V20" s="88">
        <f t="shared" si="10"/>
        <v>0</v>
      </c>
      <c r="W20" s="88">
        <f t="shared" si="11"/>
        <v>0</v>
      </c>
      <c r="X20" s="31">
        <f t="shared" si="12"/>
        <v>0</v>
      </c>
      <c r="AN20" s="49">
        <f>E64</f>
        <v>0.99748427568777964</v>
      </c>
      <c r="AO20" s="111">
        <f>$B64</f>
        <v>4.5313134045718928E-3</v>
      </c>
      <c r="AP20" s="111">
        <f t="shared" si="0"/>
        <v>4.1931556878127968E-3</v>
      </c>
      <c r="AR20" s="129">
        <v>1.0742552826940897</v>
      </c>
      <c r="AS20" s="39"/>
      <c r="AT20" s="39"/>
      <c r="AU20" s="86"/>
      <c r="AV20" s="25"/>
    </row>
    <row r="21" spans="1:48" ht="12.4" customHeight="1" x14ac:dyDescent="0.2">
      <c r="A21" s="51">
        <v>2.0094594955444336</v>
      </c>
      <c r="B21" s="85">
        <v>0</v>
      </c>
      <c r="C21" s="85">
        <f t="shared" si="1"/>
        <v>1</v>
      </c>
      <c r="D21" s="70">
        <f t="shared" si="2"/>
        <v>0</v>
      </c>
      <c r="E21" s="122">
        <f>(2*Table!$AC$16*0.147)/A21</f>
        <v>45.611810274568903</v>
      </c>
      <c r="F21" s="122">
        <f t="shared" si="3"/>
        <v>91.223620549137806</v>
      </c>
      <c r="G21" s="51">
        <f>IF((('Raw Data'!C21)/('Raw Data'!C$136)*100)&lt;0,0,('Raw Data'!C21)/('Raw Data'!C$136)*100)</f>
        <v>0</v>
      </c>
      <c r="H21" s="51">
        <f t="shared" si="4"/>
        <v>0</v>
      </c>
      <c r="I21" s="132">
        <f t="shared" si="5"/>
        <v>4.6160863258065676E-2</v>
      </c>
      <c r="J21" s="122">
        <f>'Raw Data'!F21/I21</f>
        <v>0</v>
      </c>
      <c r="K21" s="123">
        <f t="shared" si="6"/>
        <v>3.4104680743375004E-3</v>
      </c>
      <c r="L21" s="51">
        <f>A21*Table!$AC$9/$AC$16</f>
        <v>0.4511989301918693</v>
      </c>
      <c r="M21" s="51">
        <f>A21*Table!$AD$9/$AC$16</f>
        <v>0.15469677606578375</v>
      </c>
      <c r="N21" s="51">
        <f>ABS(A21*Table!$AE$9/$AC$16)</f>
        <v>0.19537486785326019</v>
      </c>
      <c r="O21" s="51">
        <f>($L21*(Table!$AC$10/Table!$AC$9)/(Table!$AC$12-Table!$AC$14))</f>
        <v>0.96782267308423287</v>
      </c>
      <c r="P21" s="51">
        <f>ROUND(($N21*(Table!$AE$10/Table!$AE$9)/(Table!$AC$12-Table!$AC$13)),2)</f>
        <v>1.6</v>
      </c>
      <c r="Q21" s="51">
        <f>'Raw Data'!C21</f>
        <v>0</v>
      </c>
      <c r="R21" s="51">
        <f>'Raw Data'!C21/'Raw Data'!I$30*100</f>
        <v>0</v>
      </c>
      <c r="S21" s="117">
        <f t="shared" si="7"/>
        <v>0</v>
      </c>
      <c r="T21" s="117">
        <f t="shared" si="8"/>
        <v>1</v>
      </c>
      <c r="U21" s="88">
        <f t="shared" si="9"/>
        <v>0</v>
      </c>
      <c r="V21" s="88">
        <f t="shared" si="10"/>
        <v>0</v>
      </c>
      <c r="W21" s="88">
        <f t="shared" si="11"/>
        <v>0</v>
      </c>
      <c r="X21" s="31">
        <f t="shared" si="12"/>
        <v>0</v>
      </c>
      <c r="AN21" s="49">
        <f>$E55</f>
        <v>2.1996593485550866</v>
      </c>
      <c r="AO21" s="111">
        <f>$B55</f>
        <v>3.3815771675909647E-4</v>
      </c>
      <c r="AP21" s="111">
        <f t="shared" si="0"/>
        <v>3.3815771675909647E-4</v>
      </c>
      <c r="AR21" s="129">
        <v>2.3818202604521379</v>
      </c>
      <c r="AS21" s="39"/>
      <c r="AT21" s="39"/>
      <c r="AU21" s="86"/>
      <c r="AV21" s="25"/>
    </row>
    <row r="22" spans="1:48" ht="12.4" customHeight="1" x14ac:dyDescent="0.2">
      <c r="A22" s="51">
        <v>2.1648108959197998</v>
      </c>
      <c r="B22" s="85">
        <v>0</v>
      </c>
      <c r="C22" s="85">
        <f t="shared" si="1"/>
        <v>1</v>
      </c>
      <c r="D22" s="70">
        <f t="shared" si="2"/>
        <v>0</v>
      </c>
      <c r="E22" s="122">
        <f>(2*Table!$AC$16*0.147)/A22</f>
        <v>42.3386104707592</v>
      </c>
      <c r="F22" s="122">
        <f t="shared" si="3"/>
        <v>84.677220941518399</v>
      </c>
      <c r="G22" s="51">
        <f>IF((('Raw Data'!C22)/('Raw Data'!C$136)*100)&lt;0,0,('Raw Data'!C22)/('Raw Data'!C$136)*100)</f>
        <v>0</v>
      </c>
      <c r="H22" s="51">
        <f t="shared" si="4"/>
        <v>0</v>
      </c>
      <c r="I22" s="132">
        <f t="shared" si="5"/>
        <v>3.2340708558906917E-2</v>
      </c>
      <c r="J22" s="122">
        <f>'Raw Data'!F22/I22</f>
        <v>0</v>
      </c>
      <c r="K22" s="123">
        <f t="shared" si="6"/>
        <v>3.6741315084393468E-3</v>
      </c>
      <c r="L22" s="51">
        <f>A22*Table!$AC$9/$AC$16</f>
        <v>0.48608113896920169</v>
      </c>
      <c r="M22" s="51">
        <f>A22*Table!$AD$9/$AC$16</f>
        <v>0.1666563905037263</v>
      </c>
      <c r="N22" s="51">
        <f>ABS(A22*Table!$AE$9/$AC$16)</f>
        <v>0.21047930732390135</v>
      </c>
      <c r="O22" s="51">
        <f>($L22*(Table!$AC$10/Table!$AC$9)/(Table!$AC$12-Table!$AC$14))</f>
        <v>1.0426450857340235</v>
      </c>
      <c r="P22" s="51">
        <f>ROUND(($N22*(Table!$AE$10/Table!$AE$9)/(Table!$AC$12-Table!$AC$13)),2)</f>
        <v>1.73</v>
      </c>
      <c r="Q22" s="51">
        <f>'Raw Data'!C22</f>
        <v>0</v>
      </c>
      <c r="R22" s="51">
        <f>'Raw Data'!C22/'Raw Data'!I$30*100</f>
        <v>0</v>
      </c>
      <c r="S22" s="117">
        <f t="shared" si="7"/>
        <v>0</v>
      </c>
      <c r="T22" s="117">
        <f t="shared" si="8"/>
        <v>1</v>
      </c>
      <c r="U22" s="88">
        <f t="shared" si="9"/>
        <v>0</v>
      </c>
      <c r="V22" s="88">
        <f t="shared" si="10"/>
        <v>0</v>
      </c>
      <c r="W22" s="88">
        <f t="shared" si="11"/>
        <v>0</v>
      </c>
      <c r="X22" s="31">
        <f t="shared" si="12"/>
        <v>0</v>
      </c>
      <c r="AN22" s="49">
        <f>$E47</f>
        <v>4.5224574755300599</v>
      </c>
      <c r="AO22" s="111">
        <f>$B47</f>
        <v>0</v>
      </c>
      <c r="AP22" s="111">
        <f t="shared" si="0"/>
        <v>0</v>
      </c>
      <c r="AR22" s="129">
        <v>4.9092259390712378</v>
      </c>
      <c r="AS22" s="39"/>
      <c r="AT22" s="39"/>
      <c r="AU22" s="86"/>
      <c r="AV22" s="25"/>
    </row>
    <row r="23" spans="1:48" ht="12.4" customHeight="1" x14ac:dyDescent="0.2">
      <c r="A23" s="51">
        <v>2.3579812049865723</v>
      </c>
      <c r="B23" s="85">
        <v>0</v>
      </c>
      <c r="C23" s="85">
        <f t="shared" si="1"/>
        <v>1</v>
      </c>
      <c r="D23" s="70">
        <f t="shared" si="2"/>
        <v>0</v>
      </c>
      <c r="E23" s="122">
        <f>(2*Table!$AC$16*0.147)/A23</f>
        <v>38.870150903397715</v>
      </c>
      <c r="F23" s="122">
        <f t="shared" si="3"/>
        <v>77.740301806795429</v>
      </c>
      <c r="G23" s="51">
        <f>IF((('Raw Data'!C23)/('Raw Data'!C$136)*100)&lt;0,0,('Raw Data'!C23)/('Raw Data'!C$136)*100)</f>
        <v>0</v>
      </c>
      <c r="H23" s="51">
        <f t="shared" si="4"/>
        <v>0</v>
      </c>
      <c r="I23" s="132">
        <f t="shared" si="5"/>
        <v>3.7120373946557761E-2</v>
      </c>
      <c r="J23" s="122">
        <f>'Raw Data'!F23/I23</f>
        <v>0</v>
      </c>
      <c r="K23" s="123">
        <f t="shared" si="6"/>
        <v>4.0019814469142911E-3</v>
      </c>
      <c r="L23" s="51">
        <f>A23*Table!$AC$9/$AC$16</f>
        <v>0.5294551094269373</v>
      </c>
      <c r="M23" s="51">
        <f>A23*Table!$AD$9/$AC$16</f>
        <v>0.18152746608923562</v>
      </c>
      <c r="N23" s="51">
        <f>ABS(A23*Table!$AE$9/$AC$16)</f>
        <v>0.22926078746359874</v>
      </c>
      <c r="O23" s="51">
        <f>($L23*(Table!$AC$10/Table!$AC$9)/(Table!$AC$12-Table!$AC$14))</f>
        <v>1.135682345403126</v>
      </c>
      <c r="P23" s="51">
        <f>ROUND(($N23*(Table!$AE$10/Table!$AE$9)/(Table!$AC$12-Table!$AC$13)),2)</f>
        <v>1.88</v>
      </c>
      <c r="Q23" s="51">
        <f>'Raw Data'!C23</f>
        <v>0</v>
      </c>
      <c r="R23" s="51">
        <f>'Raw Data'!C23/'Raw Data'!I$30*100</f>
        <v>0</v>
      </c>
      <c r="S23" s="117">
        <f t="shared" si="7"/>
        <v>0</v>
      </c>
      <c r="T23" s="117">
        <f t="shared" si="8"/>
        <v>1</v>
      </c>
      <c r="U23" s="88">
        <f t="shared" si="9"/>
        <v>0</v>
      </c>
      <c r="V23" s="88">
        <f t="shared" si="10"/>
        <v>0</v>
      </c>
      <c r="W23" s="88">
        <f t="shared" si="11"/>
        <v>0</v>
      </c>
      <c r="X23" s="31">
        <f t="shared" si="12"/>
        <v>0</v>
      </c>
      <c r="AN23" s="49">
        <f>$E42</f>
        <v>7.1138420144988572</v>
      </c>
      <c r="AO23" s="111">
        <f>$B42</f>
        <v>0</v>
      </c>
      <c r="AP23" s="111">
        <f t="shared" si="0"/>
        <v>0</v>
      </c>
      <c r="AR23" s="129">
        <v>7.6545393934362336</v>
      </c>
      <c r="AS23" s="39"/>
      <c r="AT23" s="39"/>
      <c r="AU23" s="86"/>
      <c r="AV23" s="25"/>
    </row>
    <row r="24" spans="1:48" ht="12.4" customHeight="1" x14ac:dyDescent="0.2">
      <c r="A24" s="51">
        <v>2.5763368606567383</v>
      </c>
      <c r="B24" s="85">
        <v>0</v>
      </c>
      <c r="C24" s="85">
        <f t="shared" si="1"/>
        <v>1</v>
      </c>
      <c r="D24" s="70">
        <f t="shared" si="2"/>
        <v>0</v>
      </c>
      <c r="E24" s="122">
        <f>(2*Table!$AC$16*0.147)/A24</f>
        <v>35.575738042982351</v>
      </c>
      <c r="F24" s="122">
        <f t="shared" si="3"/>
        <v>71.151476085964703</v>
      </c>
      <c r="G24" s="51">
        <f>IF((('Raw Data'!C24)/('Raw Data'!C$136)*100)&lt;0,0,('Raw Data'!C24)/('Raw Data'!C$136)*100)</f>
        <v>0</v>
      </c>
      <c r="H24" s="51">
        <f t="shared" si="4"/>
        <v>0</v>
      </c>
      <c r="I24" s="132">
        <f t="shared" si="5"/>
        <v>3.8462308086136598E-2</v>
      </c>
      <c r="J24" s="122">
        <f>'Raw Data'!F24/I24</f>
        <v>0</v>
      </c>
      <c r="K24" s="123">
        <f t="shared" si="6"/>
        <v>4.3725761238238492E-3</v>
      </c>
      <c r="L24" s="51">
        <f>A24*Table!$AC$9/$AC$16</f>
        <v>0.57848413362880602</v>
      </c>
      <c r="M24" s="51">
        <f>A24*Table!$AD$9/$AC$16</f>
        <v>0.19833741724416207</v>
      </c>
      <c r="N24" s="51">
        <f>ABS(A24*Table!$AE$9/$AC$16)</f>
        <v>0.250490977704389</v>
      </c>
      <c r="O24" s="51">
        <f>($L24*(Table!$AC$10/Table!$AC$9)/(Table!$AC$12-Table!$AC$14))</f>
        <v>1.2408497074834965</v>
      </c>
      <c r="P24" s="51">
        <f>ROUND(($N24*(Table!$AE$10/Table!$AE$9)/(Table!$AC$12-Table!$AC$13)),2)</f>
        <v>2.06</v>
      </c>
      <c r="Q24" s="51">
        <f>'Raw Data'!C24</f>
        <v>0</v>
      </c>
      <c r="R24" s="51">
        <f>'Raw Data'!C24/'Raw Data'!I$30*100</f>
        <v>0</v>
      </c>
      <c r="S24" s="117">
        <f t="shared" si="7"/>
        <v>0</v>
      </c>
      <c r="T24" s="117">
        <f t="shared" si="8"/>
        <v>1</v>
      </c>
      <c r="U24" s="88">
        <f t="shared" si="9"/>
        <v>0</v>
      </c>
      <c r="V24" s="88">
        <f t="shared" si="10"/>
        <v>0</v>
      </c>
      <c r="W24" s="88">
        <f t="shared" si="11"/>
        <v>0</v>
      </c>
      <c r="X24" s="31">
        <f t="shared" si="12"/>
        <v>0</v>
      </c>
      <c r="AN24" s="126">
        <f>$E39</f>
        <v>9.2790059501843363</v>
      </c>
      <c r="AO24" s="111">
        <f>$B39</f>
        <v>0</v>
      </c>
      <c r="AP24" s="111">
        <f t="shared" si="0"/>
        <v>0</v>
      </c>
      <c r="AR24" s="52">
        <v>10.01194107647434</v>
      </c>
      <c r="AS24" s="39"/>
      <c r="AT24" s="39"/>
      <c r="AU24" s="86"/>
      <c r="AV24" s="25"/>
    </row>
    <row r="25" spans="1:48" ht="12.4" customHeight="1" x14ac:dyDescent="0.2">
      <c r="A25" s="51">
        <v>2.8118090629577637</v>
      </c>
      <c r="B25" s="85">
        <v>0</v>
      </c>
      <c r="C25" s="85">
        <f t="shared" si="1"/>
        <v>1</v>
      </c>
      <c r="D25" s="70">
        <f t="shared" si="2"/>
        <v>0</v>
      </c>
      <c r="E25" s="122">
        <f>(2*Table!$AC$16*0.147)/A25</f>
        <v>32.596482624887393</v>
      </c>
      <c r="F25" s="122">
        <f t="shared" si="3"/>
        <v>65.192965249774787</v>
      </c>
      <c r="G25" s="51">
        <f>IF((('Raw Data'!C25)/('Raw Data'!C$136)*100)&lt;0,0,('Raw Data'!C25)/('Raw Data'!C$136)*100)</f>
        <v>0</v>
      </c>
      <c r="H25" s="51">
        <f t="shared" si="4"/>
        <v>0</v>
      </c>
      <c r="I25" s="132">
        <f t="shared" si="5"/>
        <v>3.7983179223515018E-2</v>
      </c>
      <c r="J25" s="122">
        <f>'Raw Data'!F25/I25</f>
        <v>0</v>
      </c>
      <c r="K25" s="123">
        <f t="shared" si="6"/>
        <v>4.7722211179738842E-3</v>
      </c>
      <c r="L25" s="51">
        <f>A25*Table!$AC$9/$AC$16</f>
        <v>0.63135646372738341</v>
      </c>
      <c r="M25" s="51">
        <f>A25*Table!$AD$9/$AC$16</f>
        <v>0.21646507327796002</v>
      </c>
      <c r="N25" s="51">
        <f>ABS(A25*Table!$AE$9/$AC$16)</f>
        <v>0.27338536821571124</v>
      </c>
      <c r="O25" s="51">
        <f>($L25*(Table!$AC$10/Table!$AC$9)/(Table!$AC$12-Table!$AC$14))</f>
        <v>1.3542609689562066</v>
      </c>
      <c r="P25" s="51">
        <f>ROUND(($N25*(Table!$AE$10/Table!$AE$9)/(Table!$AC$12-Table!$AC$13)),2)</f>
        <v>2.2400000000000002</v>
      </c>
      <c r="Q25" s="51">
        <f>'Raw Data'!C25</f>
        <v>0</v>
      </c>
      <c r="R25" s="51">
        <f>'Raw Data'!C25/'Raw Data'!I$30*100</f>
        <v>0</v>
      </c>
      <c r="S25" s="117">
        <f t="shared" si="7"/>
        <v>0</v>
      </c>
      <c r="T25" s="117">
        <f t="shared" si="8"/>
        <v>1</v>
      </c>
      <c r="U25" s="88">
        <f t="shared" si="9"/>
        <v>0</v>
      </c>
      <c r="V25" s="88">
        <f t="shared" si="10"/>
        <v>0</v>
      </c>
      <c r="W25" s="88">
        <f t="shared" si="11"/>
        <v>0</v>
      </c>
      <c r="X25" s="31">
        <f t="shared" si="12"/>
        <v>0</v>
      </c>
      <c r="AN25" s="126">
        <f>$E29</f>
        <v>22.693604123131678</v>
      </c>
      <c r="AO25" s="111">
        <f>$B29</f>
        <v>0</v>
      </c>
      <c r="AP25" s="111">
        <f t="shared" si="0"/>
        <v>0</v>
      </c>
      <c r="AR25" s="52">
        <v>23.954008145687514</v>
      </c>
      <c r="AS25" s="39"/>
      <c r="AT25" s="39"/>
      <c r="AU25" s="86"/>
      <c r="AV25" s="25"/>
    </row>
    <row r="26" spans="1:48" ht="12.4" customHeight="1" x14ac:dyDescent="0.2">
      <c r="A26" s="51">
        <v>3.0808615684509277</v>
      </c>
      <c r="B26" s="85">
        <v>0</v>
      </c>
      <c r="C26" s="85">
        <f t="shared" si="1"/>
        <v>1</v>
      </c>
      <c r="D26" s="70">
        <f t="shared" si="2"/>
        <v>0</v>
      </c>
      <c r="E26" s="122">
        <f>(2*Table!$AC$16*0.147)/A26</f>
        <v>29.749822648243253</v>
      </c>
      <c r="F26" s="122">
        <f t="shared" si="3"/>
        <v>59.499645296486506</v>
      </c>
      <c r="G26" s="51">
        <f>IF((('Raw Data'!C26)/('Raw Data'!C$136)*100)&lt;0,0,('Raw Data'!C26)/('Raw Data'!C$136)*100)</f>
        <v>0</v>
      </c>
      <c r="H26" s="51">
        <f t="shared" si="4"/>
        <v>0</v>
      </c>
      <c r="I26" s="132">
        <f t="shared" si="5"/>
        <v>3.968635830972711E-2</v>
      </c>
      <c r="J26" s="122">
        <f>'Raw Data'!F26/I26</f>
        <v>0</v>
      </c>
      <c r="K26" s="123">
        <f t="shared" si="6"/>
        <v>5.2288588269396681E-3</v>
      </c>
      <c r="L26" s="51">
        <f>A26*Table!$AC$9/$AC$16</f>
        <v>0.691768829795537</v>
      </c>
      <c r="M26" s="51">
        <f>A26*Table!$AD$9/$AC$16</f>
        <v>0.23717788450132699</v>
      </c>
      <c r="N26" s="51">
        <f>ABS(A26*Table!$AE$9/$AC$16)</f>
        <v>0.29954469007458429</v>
      </c>
      <c r="O26" s="51">
        <f>($L26*(Table!$AC$10/Table!$AC$9)/(Table!$AC$12-Table!$AC$14))</f>
        <v>1.4838456237570508</v>
      </c>
      <c r="P26" s="51">
        <f>ROUND(($N26*(Table!$AE$10/Table!$AE$9)/(Table!$AC$12-Table!$AC$13)),2)</f>
        <v>2.46</v>
      </c>
      <c r="Q26" s="51">
        <f>'Raw Data'!C26</f>
        <v>0</v>
      </c>
      <c r="R26" s="51">
        <f>'Raw Data'!C26/'Raw Data'!I$30*100</f>
        <v>0</v>
      </c>
      <c r="S26" s="117">
        <f t="shared" si="7"/>
        <v>0</v>
      </c>
      <c r="T26" s="117">
        <f t="shared" si="8"/>
        <v>1</v>
      </c>
      <c r="U26" s="88">
        <f t="shared" si="9"/>
        <v>0</v>
      </c>
      <c r="V26" s="88">
        <f t="shared" si="10"/>
        <v>0</v>
      </c>
      <c r="W26" s="88">
        <f t="shared" si="11"/>
        <v>0</v>
      </c>
      <c r="X26" s="31">
        <f t="shared" si="12"/>
        <v>0</v>
      </c>
      <c r="AN26" s="126">
        <f>$E21</f>
        <v>45.611810274568903</v>
      </c>
      <c r="AO26" s="111">
        <f>$B22</f>
        <v>0</v>
      </c>
      <c r="AP26" s="111">
        <f t="shared" si="0"/>
        <v>0</v>
      </c>
      <c r="AR26" s="52">
        <v>51.76790385987443</v>
      </c>
      <c r="AS26" s="39"/>
      <c r="AT26" s="39"/>
      <c r="AU26" s="86"/>
      <c r="AV26" s="25"/>
    </row>
    <row r="27" spans="1:48" ht="12.4" customHeight="1" x14ac:dyDescent="0.2">
      <c r="A27" s="51">
        <v>3.3865108489990234</v>
      </c>
      <c r="B27" s="85">
        <v>0</v>
      </c>
      <c r="C27" s="85">
        <f t="shared" si="1"/>
        <v>1</v>
      </c>
      <c r="D27" s="70">
        <f t="shared" si="2"/>
        <v>0</v>
      </c>
      <c r="E27" s="122">
        <f>(2*Table!$AC$16*0.147)/A27</f>
        <v>27.064754655162208</v>
      </c>
      <c r="F27" s="122">
        <f t="shared" si="3"/>
        <v>54.129509310324416</v>
      </c>
      <c r="G27" s="51">
        <f>IF((('Raw Data'!C27)/('Raw Data'!C$136)*100)&lt;0,0,('Raw Data'!C27)/('Raw Data'!C$136)*100)</f>
        <v>0</v>
      </c>
      <c r="H27" s="51">
        <f t="shared" si="4"/>
        <v>0</v>
      </c>
      <c r="I27" s="132">
        <f t="shared" si="5"/>
        <v>4.1080286532243937E-2</v>
      </c>
      <c r="J27" s="122">
        <f>'Raw Data'!F27/I27</f>
        <v>0</v>
      </c>
      <c r="K27" s="123">
        <f t="shared" si="6"/>
        <v>5.747608826909726E-3</v>
      </c>
      <c r="L27" s="51">
        <f>A27*Table!$AC$9/$AC$16</f>
        <v>0.76039854276213303</v>
      </c>
      <c r="M27" s="51">
        <f>A27*Table!$AD$9/$AC$16</f>
        <v>0.26070807180415989</v>
      </c>
      <c r="N27" s="51">
        <f>ABS(A27*Table!$AE$9/$AC$16)</f>
        <v>0.32926222751633755</v>
      </c>
      <c r="O27" s="51">
        <f>($L27*(Table!$AC$10/Table!$AC$9)/(Table!$AC$12-Table!$AC$14))</f>
        <v>1.6310565052812807</v>
      </c>
      <c r="P27" s="51">
        <f>ROUND(($N27*(Table!$AE$10/Table!$AE$9)/(Table!$AC$12-Table!$AC$13)),2)</f>
        <v>2.7</v>
      </c>
      <c r="Q27" s="51">
        <f>'Raw Data'!C27</f>
        <v>0</v>
      </c>
      <c r="R27" s="51">
        <f>'Raw Data'!C27/'Raw Data'!I$30*100</f>
        <v>0</v>
      </c>
      <c r="S27" s="117">
        <f t="shared" si="7"/>
        <v>0</v>
      </c>
      <c r="T27" s="117">
        <f t="shared" si="8"/>
        <v>1</v>
      </c>
      <c r="U27" s="88">
        <f t="shared" si="9"/>
        <v>0</v>
      </c>
      <c r="V27" s="88">
        <f t="shared" si="10"/>
        <v>0</v>
      </c>
      <c r="W27" s="88">
        <f t="shared" si="11"/>
        <v>0</v>
      </c>
      <c r="X27" s="31">
        <f t="shared" si="12"/>
        <v>0</v>
      </c>
      <c r="AN27" s="126">
        <f>$E18</f>
        <v>60.781227612652074</v>
      </c>
      <c r="AO27" s="111">
        <f>$B18</f>
        <v>0</v>
      </c>
      <c r="AP27" s="111">
        <f t="shared" si="0"/>
        <v>0</v>
      </c>
      <c r="AR27" s="52">
        <v>72.33793188366559</v>
      </c>
      <c r="AS27" s="39"/>
      <c r="AT27" s="39"/>
      <c r="AU27" s="86"/>
      <c r="AV27" s="25"/>
    </row>
    <row r="28" spans="1:48" ht="12.4" customHeight="1" x14ac:dyDescent="0.2">
      <c r="A28" s="51">
        <v>3.6919970512390137</v>
      </c>
      <c r="B28" s="85">
        <v>0</v>
      </c>
      <c r="C28" s="85">
        <f t="shared" si="1"/>
        <v>1</v>
      </c>
      <c r="D28" s="70">
        <f t="shared" si="2"/>
        <v>0</v>
      </c>
      <c r="E28" s="122">
        <f>(2*Table!$AC$16*0.147)/A28</f>
        <v>24.825340863813718</v>
      </c>
      <c r="F28" s="122">
        <f t="shared" si="3"/>
        <v>49.650681727627436</v>
      </c>
      <c r="G28" s="51">
        <f>IF((('Raw Data'!C28)/('Raw Data'!C$136)*100)&lt;0,0,('Raw Data'!C28)/('Raw Data'!C$136)*100)</f>
        <v>0</v>
      </c>
      <c r="H28" s="51">
        <f t="shared" si="4"/>
        <v>0</v>
      </c>
      <c r="I28" s="132">
        <f t="shared" si="5"/>
        <v>3.7508874240438361E-2</v>
      </c>
      <c r="J28" s="122">
        <f>'Raw Data'!F28/I28</f>
        <v>0</v>
      </c>
      <c r="K28" s="123">
        <f t="shared" si="6"/>
        <v>6.2660820492862843E-3</v>
      </c>
      <c r="L28" s="51">
        <f>A28*Table!$AC$9/$AC$16</f>
        <v>0.82899163853971991</v>
      </c>
      <c r="M28" s="51">
        <f>A28*Table!$AD$9/$AC$16</f>
        <v>0.28422570464218966</v>
      </c>
      <c r="N28" s="51">
        <f>ABS(A28*Table!$AE$9/$AC$16)</f>
        <v>0.35896390925014215</v>
      </c>
      <c r="O28" s="51">
        <f>($L28*(Table!$AC$10/Table!$AC$9)/(Table!$AC$12-Table!$AC$14))</f>
        <v>1.7781888428565422</v>
      </c>
      <c r="P28" s="51">
        <f>ROUND(($N28*(Table!$AE$10/Table!$AE$9)/(Table!$AC$12-Table!$AC$13)),2)</f>
        <v>2.95</v>
      </c>
      <c r="Q28" s="51">
        <f>'Raw Data'!C28</f>
        <v>0</v>
      </c>
      <c r="R28" s="51">
        <f>'Raw Data'!C28/'Raw Data'!I$30*100</f>
        <v>0</v>
      </c>
      <c r="S28" s="117">
        <f t="shared" si="7"/>
        <v>0</v>
      </c>
      <c r="T28" s="117">
        <f t="shared" si="8"/>
        <v>1</v>
      </c>
      <c r="U28" s="88">
        <f t="shared" si="9"/>
        <v>0</v>
      </c>
      <c r="V28" s="88">
        <f t="shared" si="10"/>
        <v>0</v>
      </c>
      <c r="W28" s="88">
        <f t="shared" si="11"/>
        <v>0</v>
      </c>
      <c r="X28" s="31">
        <f t="shared" si="12"/>
        <v>0</v>
      </c>
      <c r="AN28" s="158"/>
      <c r="AO28" s="111"/>
      <c r="AP28" s="111"/>
      <c r="AS28" s="39"/>
      <c r="AT28" s="39"/>
      <c r="AU28" s="25"/>
      <c r="AV28" s="25"/>
    </row>
    <row r="29" spans="1:48" ht="12.4" customHeight="1" x14ac:dyDescent="0.2">
      <c r="A29" s="51">
        <v>4.0388069152832031</v>
      </c>
      <c r="B29" s="85">
        <v>0</v>
      </c>
      <c r="C29" s="85">
        <f t="shared" si="1"/>
        <v>1</v>
      </c>
      <c r="D29" s="70">
        <f t="shared" si="2"/>
        <v>0</v>
      </c>
      <c r="E29" s="122">
        <f>(2*Table!$AC$16*0.147)/A29</f>
        <v>22.693604123131678</v>
      </c>
      <c r="F29" s="122">
        <f t="shared" si="3"/>
        <v>45.387208246263356</v>
      </c>
      <c r="G29" s="51">
        <f>IF((('Raw Data'!C29)/('Raw Data'!C$136)*100)&lt;0,0,('Raw Data'!C29)/('Raw Data'!C$136)*100)</f>
        <v>0</v>
      </c>
      <c r="H29" s="51">
        <f t="shared" si="4"/>
        <v>0</v>
      </c>
      <c r="I29" s="132">
        <f t="shared" si="5"/>
        <v>3.8991745704042069E-2</v>
      </c>
      <c r="J29" s="122">
        <f>'Raw Data'!F29/I29</f>
        <v>0</v>
      </c>
      <c r="K29" s="123">
        <f t="shared" si="6"/>
        <v>6.8546900664225438E-3</v>
      </c>
      <c r="L29" s="51">
        <f>A29*Table!$AC$9/$AC$16</f>
        <v>0.90686344435799537</v>
      </c>
      <c r="M29" s="51">
        <f>A29*Table!$AD$9/$AC$16</f>
        <v>0.31092460949416983</v>
      </c>
      <c r="N29" s="51">
        <f>ABS(A29*Table!$AE$9/$AC$16)</f>
        <v>0.39268339028873989</v>
      </c>
      <c r="O29" s="51">
        <f>($L29*(Table!$AC$10/Table!$AC$9)/(Table!$AC$12-Table!$AC$14))</f>
        <v>1.9452240333719337</v>
      </c>
      <c r="P29" s="51">
        <f>ROUND(($N29*(Table!$AE$10/Table!$AE$9)/(Table!$AC$12-Table!$AC$13)),2)</f>
        <v>3.22</v>
      </c>
      <c r="Q29" s="51">
        <f>'Raw Data'!C29</f>
        <v>0</v>
      </c>
      <c r="R29" s="51">
        <f>'Raw Data'!C29/'Raw Data'!I$30*100</f>
        <v>0</v>
      </c>
      <c r="S29" s="117">
        <f t="shared" si="7"/>
        <v>0</v>
      </c>
      <c r="T29" s="117">
        <f t="shared" si="8"/>
        <v>1</v>
      </c>
      <c r="U29" s="88">
        <f t="shared" si="9"/>
        <v>0</v>
      </c>
      <c r="V29" s="88">
        <f t="shared" si="10"/>
        <v>0</v>
      </c>
      <c r="W29" s="88">
        <f t="shared" si="11"/>
        <v>0</v>
      </c>
      <c r="X29" s="31">
        <f t="shared" si="12"/>
        <v>0</v>
      </c>
      <c r="AS29" s="39"/>
      <c r="AT29" s="39"/>
    </row>
    <row r="30" spans="1:48" ht="12.4" customHeight="1" x14ac:dyDescent="0.2">
      <c r="A30" s="51">
        <v>4.4196047782897949</v>
      </c>
      <c r="B30" s="85">
        <v>0</v>
      </c>
      <c r="C30" s="85">
        <f t="shared" si="1"/>
        <v>1</v>
      </c>
      <c r="D30" s="70">
        <f t="shared" si="2"/>
        <v>0</v>
      </c>
      <c r="E30" s="122">
        <f>(2*Table!$AC$16*0.147)/A30</f>
        <v>20.73829897990797</v>
      </c>
      <c r="F30" s="122">
        <f t="shared" si="3"/>
        <v>41.47659795981594</v>
      </c>
      <c r="G30" s="51">
        <f>IF((('Raw Data'!C30)/('Raw Data'!C$136)*100)&lt;0,0,('Raw Data'!C30)/('Raw Data'!C$136)*100)</f>
        <v>0</v>
      </c>
      <c r="H30" s="51">
        <f t="shared" si="4"/>
        <v>0</v>
      </c>
      <c r="I30" s="132">
        <f t="shared" si="5"/>
        <v>3.9130343252208766E-2</v>
      </c>
      <c r="J30" s="122">
        <f>'Raw Data'!F30/I30</f>
        <v>0</v>
      </c>
      <c r="K30" s="123">
        <f t="shared" si="6"/>
        <v>7.5009827423582996E-3</v>
      </c>
      <c r="L30" s="51">
        <f>A30*Table!$AC$9/$AC$16</f>
        <v>0.99236682911837004</v>
      </c>
      <c r="M30" s="51">
        <f>A30*Table!$AD$9/$AC$16</f>
        <v>0.34024005569772686</v>
      </c>
      <c r="N30" s="51">
        <f>ABS(A30*Table!$AE$9/$AC$16)</f>
        <v>0.42970744194475979</v>
      </c>
      <c r="O30" s="51">
        <f>($L30*(Table!$AC$10/Table!$AC$9)/(Table!$AC$12-Table!$AC$14))</f>
        <v>2.1286289770878812</v>
      </c>
      <c r="P30" s="51">
        <f>ROUND(($N30*(Table!$AE$10/Table!$AE$9)/(Table!$AC$12-Table!$AC$13)),2)</f>
        <v>3.53</v>
      </c>
      <c r="Q30" s="51">
        <f>'Raw Data'!C30</f>
        <v>0</v>
      </c>
      <c r="R30" s="51">
        <f>'Raw Data'!C30/'Raw Data'!I$30*100</f>
        <v>0</v>
      </c>
      <c r="S30" s="117">
        <f t="shared" si="7"/>
        <v>0</v>
      </c>
      <c r="T30" s="117">
        <f t="shared" si="8"/>
        <v>1</v>
      </c>
      <c r="U30" s="88">
        <f t="shared" si="9"/>
        <v>0</v>
      </c>
      <c r="V30" s="88">
        <f t="shared" si="10"/>
        <v>0</v>
      </c>
      <c r="W30" s="88">
        <f t="shared" si="11"/>
        <v>0</v>
      </c>
      <c r="X30" s="31">
        <f t="shared" si="12"/>
        <v>0</v>
      </c>
      <c r="AS30" s="39"/>
      <c r="AT30" s="39"/>
    </row>
    <row r="31" spans="1:48" ht="12.4" customHeight="1" x14ac:dyDescent="0.2">
      <c r="A31" s="51">
        <v>4.8204536437988281</v>
      </c>
      <c r="B31" s="85">
        <v>0</v>
      </c>
      <c r="C31" s="85">
        <f t="shared" si="1"/>
        <v>1</v>
      </c>
      <c r="D31" s="70">
        <f t="shared" si="2"/>
        <v>0</v>
      </c>
      <c r="E31" s="122">
        <f>(2*Table!$AC$16*0.147)/A31</f>
        <v>19.013788335691476</v>
      </c>
      <c r="F31" s="122">
        <f t="shared" si="3"/>
        <v>38.027576671382953</v>
      </c>
      <c r="G31" s="51">
        <f>IF((('Raw Data'!C31)/('Raw Data'!C$136)*100)&lt;0,0,('Raw Data'!C31)/('Raw Data'!C$136)*100)</f>
        <v>0</v>
      </c>
      <c r="H31" s="51">
        <f t="shared" si="4"/>
        <v>0</v>
      </c>
      <c r="I31" s="132">
        <f t="shared" si="5"/>
        <v>3.770447635289198E-2</v>
      </c>
      <c r="J31" s="122">
        <f>'Raw Data'!F31/I31</f>
        <v>0</v>
      </c>
      <c r="K31" s="123">
        <f t="shared" si="6"/>
        <v>8.1813061136350972E-3</v>
      </c>
      <c r="L31" s="51">
        <f>A31*Table!$AC$9/$AC$16</f>
        <v>1.0823724150420109</v>
      </c>
      <c r="M31" s="51">
        <f>A31*Table!$AD$9/$AC$16</f>
        <v>0.37109911372868942</v>
      </c>
      <c r="N31" s="51">
        <f>ABS(A31*Table!$AE$9/$AC$16)</f>
        <v>0.46868100389094769</v>
      </c>
      <c r="O31" s="51">
        <f>($L31*(Table!$AC$10/Table!$AC$9)/(Table!$AC$12-Table!$AC$14))</f>
        <v>2.3216911519562657</v>
      </c>
      <c r="P31" s="51">
        <f>ROUND(($N31*(Table!$AE$10/Table!$AE$9)/(Table!$AC$12-Table!$AC$13)),2)</f>
        <v>3.85</v>
      </c>
      <c r="Q31" s="51">
        <f>'Raw Data'!C31</f>
        <v>0</v>
      </c>
      <c r="R31" s="51">
        <f>'Raw Data'!C31/'Raw Data'!I$30*100</f>
        <v>0</v>
      </c>
      <c r="S31" s="117">
        <f t="shared" si="7"/>
        <v>0</v>
      </c>
      <c r="T31" s="117">
        <f t="shared" si="8"/>
        <v>1</v>
      </c>
      <c r="U31" s="88">
        <f t="shared" si="9"/>
        <v>0</v>
      </c>
      <c r="V31" s="88">
        <f t="shared" si="10"/>
        <v>0</v>
      </c>
      <c r="W31" s="88">
        <f t="shared" si="11"/>
        <v>0</v>
      </c>
      <c r="X31" s="31">
        <f t="shared" si="12"/>
        <v>0</v>
      </c>
      <c r="AS31" s="39"/>
      <c r="AT31" s="39"/>
    </row>
    <row r="32" spans="1:48" ht="12.4" customHeight="1" x14ac:dyDescent="0.2">
      <c r="A32" s="51">
        <v>5.2622184753417969</v>
      </c>
      <c r="B32" s="85">
        <v>0</v>
      </c>
      <c r="C32" s="85">
        <f t="shared" si="1"/>
        <v>1</v>
      </c>
      <c r="D32" s="70">
        <f t="shared" si="2"/>
        <v>0</v>
      </c>
      <c r="E32" s="122">
        <f>(2*Table!$AC$16*0.147)/A32</f>
        <v>17.417575057875254</v>
      </c>
      <c r="F32" s="122">
        <f t="shared" si="3"/>
        <v>34.835150115750508</v>
      </c>
      <c r="G32" s="51">
        <f>IF((('Raw Data'!C32)/('Raw Data'!C$136)*100)&lt;0,0,('Raw Data'!C32)/('Raw Data'!C$136)*100)</f>
        <v>0</v>
      </c>
      <c r="H32" s="51">
        <f t="shared" si="4"/>
        <v>0</v>
      </c>
      <c r="I32" s="132">
        <f t="shared" si="5"/>
        <v>3.8080964246537619E-2</v>
      </c>
      <c r="J32" s="122">
        <f>'Raw Data'!F32/I32</f>
        <v>0</v>
      </c>
      <c r="K32" s="123">
        <f t="shared" si="6"/>
        <v>8.931072335687849E-3</v>
      </c>
      <c r="L32" s="51">
        <f>A32*Table!$AC$9/$AC$16</f>
        <v>1.1815651680338173</v>
      </c>
      <c r="M32" s="51">
        <f>A32*Table!$AD$9/$AC$16</f>
        <v>0.40510805761159446</v>
      </c>
      <c r="N32" s="51">
        <f>ABS(A32*Table!$AE$9/$AC$16)</f>
        <v>0.51163272587205744</v>
      </c>
      <c r="O32" s="51">
        <f>($L32*(Table!$AC$10/Table!$AC$9)/(Table!$AC$12-Table!$AC$14))</f>
        <v>2.534459819892358</v>
      </c>
      <c r="P32" s="51">
        <f>ROUND(($N32*(Table!$AE$10/Table!$AE$9)/(Table!$AC$12-Table!$AC$13)),2)</f>
        <v>4.2</v>
      </c>
      <c r="Q32" s="51">
        <f>'Raw Data'!C32</f>
        <v>0</v>
      </c>
      <c r="R32" s="51">
        <f>'Raw Data'!C32/'Raw Data'!I$30*100</f>
        <v>0</v>
      </c>
      <c r="S32" s="117">
        <f t="shared" si="7"/>
        <v>0</v>
      </c>
      <c r="T32" s="117">
        <f t="shared" si="8"/>
        <v>1</v>
      </c>
      <c r="U32" s="88">
        <f t="shared" si="9"/>
        <v>0</v>
      </c>
      <c r="V32" s="88">
        <f t="shared" si="10"/>
        <v>0</v>
      </c>
      <c r="W32" s="88">
        <f t="shared" si="11"/>
        <v>0</v>
      </c>
      <c r="X32" s="31">
        <f t="shared" si="12"/>
        <v>0</v>
      </c>
      <c r="AS32" s="39"/>
      <c r="AT32" s="39"/>
    </row>
    <row r="33" spans="1:46" ht="12.4" customHeight="1" x14ac:dyDescent="0.2">
      <c r="A33" s="51">
        <v>5.763972282409668</v>
      </c>
      <c r="B33" s="85">
        <v>0</v>
      </c>
      <c r="C33" s="85">
        <f t="shared" si="1"/>
        <v>1</v>
      </c>
      <c r="D33" s="70">
        <f t="shared" si="2"/>
        <v>0</v>
      </c>
      <c r="E33" s="122">
        <f>(2*Table!$AC$16*0.147)/A33</f>
        <v>15.9013750890014</v>
      </c>
      <c r="F33" s="122">
        <f t="shared" si="3"/>
        <v>31.8027501780028</v>
      </c>
      <c r="G33" s="51">
        <f>IF((('Raw Data'!C33)/('Raw Data'!C$136)*100)&lt;0,0,('Raw Data'!C33)/('Raw Data'!C$136)*100)</f>
        <v>0</v>
      </c>
      <c r="H33" s="51">
        <f t="shared" si="4"/>
        <v>0</v>
      </c>
      <c r="I33" s="132">
        <f t="shared" si="5"/>
        <v>3.9553008683655966E-2</v>
      </c>
      <c r="J33" s="122">
        <f>'Raw Data'!F33/I33</f>
        <v>0</v>
      </c>
      <c r="K33" s="123">
        <f t="shared" si="6"/>
        <v>9.7826522475878124E-3</v>
      </c>
      <c r="L33" s="51">
        <f>A33*Table!$AC$9/$AC$16</f>
        <v>1.2942276931908041</v>
      </c>
      <c r="M33" s="51">
        <f>A33*Table!$AD$9/$AC$16</f>
        <v>0.44373520909399</v>
      </c>
      <c r="N33" s="51">
        <f>ABS(A33*Table!$AE$9/$AC$16)</f>
        <v>0.5604170302922844</v>
      </c>
      <c r="O33" s="51">
        <f>($L33*(Table!$AC$10/Table!$AC$9)/(Table!$AC$12-Table!$AC$14))</f>
        <v>2.7761211780154533</v>
      </c>
      <c r="P33" s="51">
        <f>ROUND(($N33*(Table!$AE$10/Table!$AE$9)/(Table!$AC$12-Table!$AC$13)),2)</f>
        <v>4.5999999999999996</v>
      </c>
      <c r="Q33" s="51">
        <f>'Raw Data'!C33</f>
        <v>0</v>
      </c>
      <c r="R33" s="51">
        <f>'Raw Data'!C33/'Raw Data'!I$30*100</f>
        <v>0</v>
      </c>
      <c r="S33" s="117">
        <f t="shared" si="7"/>
        <v>0</v>
      </c>
      <c r="T33" s="117">
        <f t="shared" si="8"/>
        <v>1</v>
      </c>
      <c r="U33" s="88">
        <f t="shared" si="9"/>
        <v>0</v>
      </c>
      <c r="V33" s="88">
        <f t="shared" si="10"/>
        <v>0</v>
      </c>
      <c r="W33" s="88">
        <f t="shared" si="11"/>
        <v>0</v>
      </c>
      <c r="X33" s="31">
        <f t="shared" si="12"/>
        <v>0</v>
      </c>
      <c r="AS33" s="39"/>
      <c r="AT33" s="39"/>
    </row>
    <row r="34" spans="1:46" ht="12.4" customHeight="1" x14ac:dyDescent="0.2">
      <c r="A34" s="51">
        <v>6.3053379058837891</v>
      </c>
      <c r="B34" s="85">
        <v>0</v>
      </c>
      <c r="C34" s="85">
        <f t="shared" si="1"/>
        <v>1</v>
      </c>
      <c r="D34" s="70">
        <f t="shared" si="2"/>
        <v>0</v>
      </c>
      <c r="E34" s="122">
        <f>(2*Table!$AC$16*0.147)/A34</f>
        <v>14.536109980668321</v>
      </c>
      <c r="F34" s="122">
        <f t="shared" si="3"/>
        <v>29.072219961336643</v>
      </c>
      <c r="G34" s="51">
        <f>IF((('Raw Data'!C34)/('Raw Data'!C$136)*100)&lt;0,0,('Raw Data'!C34)/('Raw Data'!C$136)*100)</f>
        <v>0</v>
      </c>
      <c r="H34" s="51">
        <f t="shared" si="4"/>
        <v>0</v>
      </c>
      <c r="I34" s="132">
        <f t="shared" si="5"/>
        <v>3.8986481841941645E-2</v>
      </c>
      <c r="J34" s="122">
        <f>'Raw Data'!F34/I34</f>
        <v>0</v>
      </c>
      <c r="K34" s="123">
        <f t="shared" si="6"/>
        <v>1.0701461598806944E-2</v>
      </c>
      <c r="L34" s="51">
        <f>A34*Table!$AC$9/$AC$16</f>
        <v>1.4157845549716872</v>
      </c>
      <c r="M34" s="51">
        <f>A34*Table!$AD$9/$AC$16</f>
        <v>0.48541184741886417</v>
      </c>
      <c r="N34" s="51">
        <f>ABS(A34*Table!$AE$9/$AC$16)</f>
        <v>0.61305269544556362</v>
      </c>
      <c r="O34" s="51">
        <f>($L34*(Table!$AC$10/Table!$AC$9)/(Table!$AC$12-Table!$AC$14))</f>
        <v>3.0368609072751767</v>
      </c>
      <c r="P34" s="51">
        <f>ROUND(($N34*(Table!$AE$10/Table!$AE$9)/(Table!$AC$12-Table!$AC$13)),2)</f>
        <v>5.03</v>
      </c>
      <c r="Q34" s="51">
        <f>'Raw Data'!C34</f>
        <v>0</v>
      </c>
      <c r="R34" s="51">
        <f>'Raw Data'!C34/'Raw Data'!I$30*100</f>
        <v>0</v>
      </c>
      <c r="S34" s="117">
        <f t="shared" si="7"/>
        <v>0</v>
      </c>
      <c r="T34" s="117">
        <f t="shared" si="8"/>
        <v>1</v>
      </c>
      <c r="U34" s="88">
        <f t="shared" si="9"/>
        <v>0</v>
      </c>
      <c r="V34" s="88">
        <f t="shared" si="10"/>
        <v>0</v>
      </c>
      <c r="W34" s="88">
        <f t="shared" si="11"/>
        <v>0</v>
      </c>
      <c r="X34" s="31">
        <f t="shared" si="12"/>
        <v>0</v>
      </c>
      <c r="AS34" s="39"/>
      <c r="AT34" s="39"/>
    </row>
    <row r="35" spans="1:46" ht="12.4" customHeight="1" x14ac:dyDescent="0.2">
      <c r="A35" s="51">
        <v>6.8938956260681152</v>
      </c>
      <c r="B35" s="85">
        <v>0</v>
      </c>
      <c r="C35" s="85">
        <f t="shared" si="1"/>
        <v>1</v>
      </c>
      <c r="D35" s="70">
        <f t="shared" si="2"/>
        <v>0</v>
      </c>
      <c r="E35" s="122">
        <f>(2*Table!$AC$16*0.147)/A35</f>
        <v>13.29510776441483</v>
      </c>
      <c r="F35" s="122">
        <f t="shared" si="3"/>
        <v>26.59021552882966</v>
      </c>
      <c r="G35" s="51">
        <f>IF((('Raw Data'!C35)/('Raw Data'!C$136)*100)&lt;0,0,('Raw Data'!C35)/('Raw Data'!C$136)*100)</f>
        <v>0</v>
      </c>
      <c r="H35" s="51">
        <f t="shared" si="4"/>
        <v>0</v>
      </c>
      <c r="I35" s="132">
        <f t="shared" si="5"/>
        <v>3.8756338312417871E-2</v>
      </c>
      <c r="J35" s="122">
        <f>'Raw Data'!F35/I35</f>
        <v>0</v>
      </c>
      <c r="K35" s="123">
        <f t="shared" si="6"/>
        <v>1.17003656916957E-2</v>
      </c>
      <c r="L35" s="51">
        <f>A35*Table!$AC$9/$AC$16</f>
        <v>1.5479378102585697</v>
      </c>
      <c r="M35" s="51">
        <f>A35*Table!$AD$9/$AC$16</f>
        <v>0.53072153494579533</v>
      </c>
      <c r="N35" s="51">
        <f>ABS(A35*Table!$AE$9/$AC$16)</f>
        <v>0.67027673358118878</v>
      </c>
      <c r="O35" s="51">
        <f>($L35*(Table!$AC$10/Table!$AC$9)/(Table!$AC$12-Table!$AC$14))</f>
        <v>3.320329923334556</v>
      </c>
      <c r="P35" s="51">
        <f>ROUND(($N35*(Table!$AE$10/Table!$AE$9)/(Table!$AC$12-Table!$AC$13)),2)</f>
        <v>5.5</v>
      </c>
      <c r="Q35" s="51">
        <f>'Raw Data'!C35</f>
        <v>0</v>
      </c>
      <c r="R35" s="51">
        <f>'Raw Data'!C35/'Raw Data'!I$30*100</f>
        <v>0</v>
      </c>
      <c r="S35" s="117">
        <f t="shared" si="7"/>
        <v>0</v>
      </c>
      <c r="T35" s="117">
        <f t="shared" si="8"/>
        <v>1</v>
      </c>
      <c r="U35" s="88">
        <f t="shared" si="9"/>
        <v>0</v>
      </c>
      <c r="V35" s="88">
        <f t="shared" si="10"/>
        <v>0</v>
      </c>
      <c r="W35" s="88">
        <f t="shared" si="11"/>
        <v>0</v>
      </c>
      <c r="X35" s="31">
        <f t="shared" si="12"/>
        <v>0</v>
      </c>
      <c r="AS35" s="39"/>
      <c r="AT35" s="39"/>
    </row>
    <row r="36" spans="1:46" ht="12.4" customHeight="1" x14ac:dyDescent="0.2">
      <c r="A36" s="51">
        <v>7.542360782623291</v>
      </c>
      <c r="B36" s="85">
        <v>0</v>
      </c>
      <c r="C36" s="85">
        <f t="shared" si="1"/>
        <v>1</v>
      </c>
      <c r="D36" s="70">
        <f t="shared" si="2"/>
        <v>0</v>
      </c>
      <c r="E36" s="122">
        <f>(2*Table!$AC$16*0.147)/A36</f>
        <v>12.152042033890256</v>
      </c>
      <c r="F36" s="122">
        <f t="shared" si="3"/>
        <v>24.304084067780511</v>
      </c>
      <c r="G36" s="51">
        <f>IF((('Raw Data'!C36)/('Raw Data'!C$136)*100)&lt;0,0,('Raw Data'!C36)/('Raw Data'!C$136)*100)</f>
        <v>0</v>
      </c>
      <c r="H36" s="51">
        <f t="shared" si="4"/>
        <v>0</v>
      </c>
      <c r="I36" s="132">
        <f t="shared" si="5"/>
        <v>3.9042598804676309E-2</v>
      </c>
      <c r="J36" s="122">
        <f>'Raw Data'!F36/I36</f>
        <v>0</v>
      </c>
      <c r="K36" s="123">
        <f t="shared" si="6"/>
        <v>1.2800945085634915E-2</v>
      </c>
      <c r="L36" s="51">
        <f>A36*Table!$AC$9/$AC$16</f>
        <v>1.6935425291161279</v>
      </c>
      <c r="M36" s="51">
        <f>A36*Table!$AD$9/$AC$16</f>
        <v>0.58064315283981527</v>
      </c>
      <c r="N36" s="51">
        <f>ABS(A36*Table!$AE$9/$AC$16)</f>
        <v>0.73332542630195707</v>
      </c>
      <c r="O36" s="51">
        <f>($L36*(Table!$AC$10/Table!$AC$9)/(Table!$AC$12-Table!$AC$14))</f>
        <v>3.6326523576064522</v>
      </c>
      <c r="P36" s="51">
        <f>ROUND(($N36*(Table!$AE$10/Table!$AE$9)/(Table!$AC$12-Table!$AC$13)),2)</f>
        <v>6.02</v>
      </c>
      <c r="Q36" s="51">
        <f>'Raw Data'!C36</f>
        <v>0</v>
      </c>
      <c r="R36" s="51">
        <f>'Raw Data'!C36/'Raw Data'!I$30*100</f>
        <v>0</v>
      </c>
      <c r="S36" s="117">
        <f t="shared" si="7"/>
        <v>0</v>
      </c>
      <c r="T36" s="117">
        <f t="shared" si="8"/>
        <v>1</v>
      </c>
      <c r="U36" s="88">
        <f t="shared" si="9"/>
        <v>0</v>
      </c>
      <c r="V36" s="88">
        <f t="shared" si="10"/>
        <v>0</v>
      </c>
      <c r="W36" s="88">
        <f t="shared" si="11"/>
        <v>0</v>
      </c>
      <c r="X36" s="31">
        <f t="shared" si="12"/>
        <v>0</v>
      </c>
      <c r="AS36" s="39"/>
      <c r="AT36" s="39"/>
    </row>
    <row r="37" spans="1:46" ht="12.4" customHeight="1" x14ac:dyDescent="0.2">
      <c r="A37" s="51">
        <v>8.2497549057006836</v>
      </c>
      <c r="B37" s="85">
        <v>0</v>
      </c>
      <c r="C37" s="85">
        <f t="shared" si="1"/>
        <v>1</v>
      </c>
      <c r="D37" s="70">
        <f t="shared" si="2"/>
        <v>0</v>
      </c>
      <c r="E37" s="122">
        <f>(2*Table!$AC$16*0.147)/A37</f>
        <v>11.11003736630634</v>
      </c>
      <c r="F37" s="122">
        <f t="shared" si="3"/>
        <v>22.22007473261268</v>
      </c>
      <c r="G37" s="51">
        <f>IF((('Raw Data'!C37)/('Raw Data'!C$136)*100)&lt;0,0,('Raw Data'!C37)/('Raw Data'!C$136)*100)</f>
        <v>0</v>
      </c>
      <c r="H37" s="51">
        <f t="shared" si="4"/>
        <v>0</v>
      </c>
      <c r="I37" s="132">
        <f t="shared" si="5"/>
        <v>3.8933743478377414E-2</v>
      </c>
      <c r="J37" s="122">
        <f>'Raw Data'!F37/I37</f>
        <v>0</v>
      </c>
      <c r="K37" s="123">
        <f t="shared" si="6"/>
        <v>1.4001539115063598E-2</v>
      </c>
      <c r="L37" s="51">
        <f>A37*Table!$AC$9/$AC$16</f>
        <v>1.8523790084103071</v>
      </c>
      <c r="M37" s="51">
        <f>A37*Table!$AD$9/$AC$16</f>
        <v>0.63510137431210534</v>
      </c>
      <c r="N37" s="51">
        <f>ABS(A37*Table!$AE$9/$AC$16)</f>
        <v>0.80210363936017715</v>
      </c>
      <c r="O37" s="51">
        <f>($L37*(Table!$AC$10/Table!$AC$9)/(Table!$AC$12-Table!$AC$14))</f>
        <v>3.9733569463970557</v>
      </c>
      <c r="P37" s="51">
        <f>ROUND(($N37*(Table!$AE$10/Table!$AE$9)/(Table!$AC$12-Table!$AC$13)),2)</f>
        <v>6.59</v>
      </c>
      <c r="Q37" s="51">
        <f>'Raw Data'!C37</f>
        <v>0</v>
      </c>
      <c r="R37" s="51">
        <f>'Raw Data'!C37/'Raw Data'!I$30*100</f>
        <v>0</v>
      </c>
      <c r="S37" s="117">
        <f t="shared" si="7"/>
        <v>0</v>
      </c>
      <c r="T37" s="117">
        <f t="shared" si="8"/>
        <v>1</v>
      </c>
      <c r="U37" s="88">
        <f t="shared" si="9"/>
        <v>0</v>
      </c>
      <c r="V37" s="88">
        <f t="shared" si="10"/>
        <v>0</v>
      </c>
      <c r="W37" s="88">
        <f t="shared" si="11"/>
        <v>0</v>
      </c>
      <c r="X37" s="31">
        <f t="shared" si="12"/>
        <v>0</v>
      </c>
      <c r="AS37" s="39"/>
      <c r="AT37" s="39"/>
    </row>
    <row r="38" spans="1:46" ht="12.4" customHeight="1" x14ac:dyDescent="0.2">
      <c r="A38" s="51">
        <v>9.0262670516967773</v>
      </c>
      <c r="B38" s="85">
        <v>0</v>
      </c>
      <c r="C38" s="85">
        <f t="shared" si="1"/>
        <v>1</v>
      </c>
      <c r="D38" s="70">
        <f t="shared" si="2"/>
        <v>0</v>
      </c>
      <c r="E38" s="122">
        <f>(2*Table!$AC$16*0.147)/A38</f>
        <v>10.154262525168045</v>
      </c>
      <c r="F38" s="122">
        <f t="shared" si="3"/>
        <v>20.30852505033609</v>
      </c>
      <c r="G38" s="51">
        <f>IF((('Raw Data'!C38)/('Raw Data'!C$136)*100)&lt;0,0,('Raw Data'!C38)/('Raw Data'!C$136)*100)</f>
        <v>0</v>
      </c>
      <c r="H38" s="51">
        <f t="shared" si="4"/>
        <v>0</v>
      </c>
      <c r="I38" s="132">
        <f t="shared" si="5"/>
        <v>3.9067132273563621E-2</v>
      </c>
      <c r="J38" s="122">
        <f>'Raw Data'!F38/I38</f>
        <v>0</v>
      </c>
      <c r="K38" s="123">
        <f t="shared" si="6"/>
        <v>1.5319440714536977E-2</v>
      </c>
      <c r="L38" s="51">
        <f>A38*Table!$AC$9/$AC$16</f>
        <v>2.0267350729795535</v>
      </c>
      <c r="M38" s="51">
        <f>A38*Table!$AD$9/$AC$16</f>
        <v>0.69488059645013256</v>
      </c>
      <c r="N38" s="51">
        <f>ABS(A38*Table!$AE$9/$AC$16)</f>
        <v>0.87760202997060066</v>
      </c>
      <c r="O38" s="51">
        <f>($L38*(Table!$AC$10/Table!$AC$9)/(Table!$AC$12-Table!$AC$14))</f>
        <v>4.3473510788922214</v>
      </c>
      <c r="P38" s="51">
        <f>ROUND(($N38*(Table!$AE$10/Table!$AE$9)/(Table!$AC$12-Table!$AC$13)),2)</f>
        <v>7.21</v>
      </c>
      <c r="Q38" s="51">
        <f>'Raw Data'!C38</f>
        <v>0</v>
      </c>
      <c r="R38" s="51">
        <f>'Raw Data'!C38/'Raw Data'!I$30*100</f>
        <v>0</v>
      </c>
      <c r="S38" s="117">
        <f t="shared" si="7"/>
        <v>0</v>
      </c>
      <c r="T38" s="117">
        <f t="shared" si="8"/>
        <v>1</v>
      </c>
      <c r="U38" s="88">
        <f t="shared" si="9"/>
        <v>0</v>
      </c>
      <c r="V38" s="88">
        <f t="shared" si="10"/>
        <v>0</v>
      </c>
      <c r="W38" s="88">
        <f t="shared" si="11"/>
        <v>0</v>
      </c>
      <c r="X38" s="31">
        <f t="shared" si="12"/>
        <v>0</v>
      </c>
      <c r="AS38" s="39"/>
      <c r="AT38" s="39"/>
    </row>
    <row r="39" spans="1:46" ht="12.4" customHeight="1" x14ac:dyDescent="0.2">
      <c r="A39" s="51">
        <v>9.8776836395263672</v>
      </c>
      <c r="B39" s="85">
        <v>0</v>
      </c>
      <c r="C39" s="85">
        <f t="shared" si="1"/>
        <v>1</v>
      </c>
      <c r="D39" s="70">
        <f t="shared" si="2"/>
        <v>0</v>
      </c>
      <c r="E39" s="122">
        <f>(2*Table!$AC$16*0.147)/A39</f>
        <v>9.2790059501843363</v>
      </c>
      <c r="F39" s="122">
        <f t="shared" si="3"/>
        <v>18.558011900368673</v>
      </c>
      <c r="G39" s="51">
        <f>IF((('Raw Data'!C39)/('Raw Data'!C$136)*100)&lt;0,0,('Raw Data'!C39)/('Raw Data'!C$136)*100)</f>
        <v>0</v>
      </c>
      <c r="H39" s="51">
        <f t="shared" si="4"/>
        <v>0</v>
      </c>
      <c r="I39" s="132">
        <f t="shared" si="5"/>
        <v>3.91469341138867E-2</v>
      </c>
      <c r="J39" s="122">
        <f>'Raw Data'!F39/I39</f>
        <v>0</v>
      </c>
      <c r="K39" s="123">
        <f t="shared" si="6"/>
        <v>1.6764470632877011E-2</v>
      </c>
      <c r="L39" s="51">
        <f>A39*Table!$AC$9/$AC$16</f>
        <v>2.2179099906268687</v>
      </c>
      <c r="M39" s="51">
        <f>A39*Table!$AD$9/$AC$16</f>
        <v>0.76042628250064059</v>
      </c>
      <c r="N39" s="51">
        <f>ABS(A39*Table!$AE$9/$AC$16)</f>
        <v>0.96038319759508717</v>
      </c>
      <c r="O39" s="51">
        <f>($L39*(Table!$AC$10/Table!$AC$9)/(Table!$AC$12-Table!$AC$14))</f>
        <v>4.7574216873163211</v>
      </c>
      <c r="P39" s="51">
        <f>ROUND(($N39*(Table!$AE$10/Table!$AE$9)/(Table!$AC$12-Table!$AC$13)),2)</f>
        <v>7.88</v>
      </c>
      <c r="Q39" s="51">
        <f>'Raw Data'!C39</f>
        <v>0</v>
      </c>
      <c r="R39" s="51">
        <f>'Raw Data'!C39/'Raw Data'!I$30*100</f>
        <v>0</v>
      </c>
      <c r="S39" s="117">
        <f t="shared" si="7"/>
        <v>0</v>
      </c>
      <c r="T39" s="117">
        <f t="shared" si="8"/>
        <v>1</v>
      </c>
      <c r="U39" s="88">
        <f t="shared" si="9"/>
        <v>0</v>
      </c>
      <c r="V39" s="88">
        <f t="shared" si="10"/>
        <v>0</v>
      </c>
      <c r="W39" s="88">
        <f t="shared" si="11"/>
        <v>0</v>
      </c>
      <c r="X39" s="31">
        <f t="shared" si="12"/>
        <v>0</v>
      </c>
      <c r="AS39" s="39"/>
      <c r="AT39" s="39"/>
    </row>
    <row r="40" spans="1:46" ht="12.4" customHeight="1" x14ac:dyDescent="0.2">
      <c r="A40" s="51">
        <v>10.782322883605957</v>
      </c>
      <c r="B40" s="85">
        <v>0</v>
      </c>
      <c r="C40" s="85">
        <f t="shared" si="1"/>
        <v>1</v>
      </c>
      <c r="D40" s="70">
        <f t="shared" si="2"/>
        <v>0</v>
      </c>
      <c r="E40" s="122">
        <f>(2*Table!$AC$16*0.147)/A40</f>
        <v>8.5004953250436532</v>
      </c>
      <c r="F40" s="122">
        <f t="shared" si="3"/>
        <v>17.000990650087306</v>
      </c>
      <c r="G40" s="51">
        <f>IF((('Raw Data'!C40)/('Raw Data'!C$136)*100)&lt;0,0,('Raw Data'!C40)/('Raw Data'!C$136)*100)</f>
        <v>0</v>
      </c>
      <c r="H40" s="51">
        <f t="shared" si="4"/>
        <v>0</v>
      </c>
      <c r="I40" s="132">
        <f t="shared" si="5"/>
        <v>3.8057220363859612E-2</v>
      </c>
      <c r="J40" s="122">
        <f>'Raw Data'!F40/I40</f>
        <v>0</v>
      </c>
      <c r="K40" s="123">
        <f t="shared" si="6"/>
        <v>1.8299830398807677E-2</v>
      </c>
      <c r="L40" s="51">
        <f>A40*Table!$AC$9/$AC$16</f>
        <v>2.4210353882988946</v>
      </c>
      <c r="M40" s="51">
        <f>A40*Table!$AD$9/$AC$16</f>
        <v>0.83006927598819247</v>
      </c>
      <c r="N40" s="51">
        <f>ABS(A40*Table!$AE$9/$AC$16)</f>
        <v>1.0483390748639827</v>
      </c>
      <c r="O40" s="51">
        <f>($L40*(Table!$AC$10/Table!$AC$9)/(Table!$AC$12-Table!$AC$14))</f>
        <v>5.1931261010272305</v>
      </c>
      <c r="P40" s="51">
        <f>ROUND(($N40*(Table!$AE$10/Table!$AE$9)/(Table!$AC$12-Table!$AC$13)),2)</f>
        <v>8.61</v>
      </c>
      <c r="Q40" s="51">
        <f>'Raw Data'!C40</f>
        <v>0</v>
      </c>
      <c r="R40" s="51">
        <f>'Raw Data'!C40/'Raw Data'!I$30*100</f>
        <v>0</v>
      </c>
      <c r="S40" s="117">
        <f t="shared" si="7"/>
        <v>0</v>
      </c>
      <c r="T40" s="117">
        <f t="shared" si="8"/>
        <v>1</v>
      </c>
      <c r="U40" s="88">
        <f t="shared" si="9"/>
        <v>0</v>
      </c>
      <c r="V40" s="88">
        <f t="shared" si="10"/>
        <v>0</v>
      </c>
      <c r="W40" s="88">
        <f t="shared" si="11"/>
        <v>0</v>
      </c>
      <c r="X40" s="31">
        <f t="shared" si="12"/>
        <v>0</v>
      </c>
      <c r="AS40" s="39"/>
      <c r="AT40" s="39"/>
    </row>
    <row r="41" spans="1:46" ht="12.4" customHeight="1" x14ac:dyDescent="0.2">
      <c r="A41" s="51">
        <v>11.883312225341797</v>
      </c>
      <c r="B41" s="85">
        <v>0</v>
      </c>
      <c r="C41" s="85">
        <f t="shared" si="1"/>
        <v>1</v>
      </c>
      <c r="D41" s="70">
        <f t="shared" si="2"/>
        <v>0</v>
      </c>
      <c r="E41" s="122">
        <f>(2*Table!$AC$16*0.147)/A41</f>
        <v>7.712924101223587</v>
      </c>
      <c r="F41" s="122">
        <f t="shared" si="3"/>
        <v>15.425848202447174</v>
      </c>
      <c r="G41" s="51">
        <f>IF((('Raw Data'!C41)/('Raw Data'!C$136)*100)&lt;0,0,('Raw Data'!C41)/('Raw Data'!C$136)*100)</f>
        <v>0</v>
      </c>
      <c r="H41" s="51">
        <f t="shared" si="4"/>
        <v>0</v>
      </c>
      <c r="I41" s="132">
        <f t="shared" si="5"/>
        <v>4.2225175128468129E-2</v>
      </c>
      <c r="J41" s="122">
        <f>'Raw Data'!F41/I41</f>
        <v>0</v>
      </c>
      <c r="K41" s="123">
        <f t="shared" si="6"/>
        <v>2.0168436861640916E-2</v>
      </c>
      <c r="L41" s="51">
        <f>A41*Table!$AC$9/$AC$16</f>
        <v>2.6682487380804338</v>
      </c>
      <c r="M41" s="51">
        <f>A41*Table!$AD$9/$AC$16</f>
        <v>0.91482813877043445</v>
      </c>
      <c r="N41" s="51">
        <f>ABS(A41*Table!$AE$9/$AC$16)</f>
        <v>1.1553855953967134</v>
      </c>
      <c r="O41" s="51">
        <f>($L41*(Table!$AC$10/Table!$AC$9)/(Table!$AC$12-Table!$AC$14))</f>
        <v>5.7233992665817981</v>
      </c>
      <c r="P41" s="51">
        <f>ROUND(($N41*(Table!$AE$10/Table!$AE$9)/(Table!$AC$12-Table!$AC$13)),2)</f>
        <v>9.49</v>
      </c>
      <c r="Q41" s="51">
        <f>'Raw Data'!C41</f>
        <v>0</v>
      </c>
      <c r="R41" s="51">
        <f>'Raw Data'!C41/'Raw Data'!I$30*100</f>
        <v>0</v>
      </c>
      <c r="S41" s="117">
        <f t="shared" si="7"/>
        <v>0</v>
      </c>
      <c r="T41" s="117">
        <f t="shared" si="8"/>
        <v>1</v>
      </c>
      <c r="U41" s="88">
        <f t="shared" si="9"/>
        <v>0</v>
      </c>
      <c r="V41" s="88">
        <f t="shared" si="10"/>
        <v>0</v>
      </c>
      <c r="W41" s="88">
        <f t="shared" si="11"/>
        <v>0</v>
      </c>
      <c r="X41" s="31">
        <f t="shared" si="12"/>
        <v>0</v>
      </c>
      <c r="AS41" s="39"/>
      <c r="AT41" s="39"/>
    </row>
    <row r="42" spans="1:46" ht="12.4" customHeight="1" x14ac:dyDescent="0.2">
      <c r="A42" s="51">
        <v>12.884048461914062</v>
      </c>
      <c r="B42" s="85">
        <v>0</v>
      </c>
      <c r="C42" s="85">
        <f t="shared" si="1"/>
        <v>1</v>
      </c>
      <c r="D42" s="70">
        <f t="shared" si="2"/>
        <v>0</v>
      </c>
      <c r="E42" s="122">
        <f>(2*Table!$AC$16*0.147)/A42</f>
        <v>7.1138420144988572</v>
      </c>
      <c r="F42" s="122">
        <f t="shared" si="3"/>
        <v>14.227684028997714</v>
      </c>
      <c r="G42" s="51">
        <f>IF((('Raw Data'!C42)/('Raw Data'!C$136)*100)&lt;0,0,('Raw Data'!C42)/('Raw Data'!C$136)*100)</f>
        <v>0</v>
      </c>
      <c r="H42" s="51">
        <f t="shared" si="4"/>
        <v>0</v>
      </c>
      <c r="I42" s="132">
        <f t="shared" si="5"/>
        <v>3.5114841657177598E-2</v>
      </c>
      <c r="J42" s="122">
        <f>'Raw Data'!F42/I42</f>
        <v>0</v>
      </c>
      <c r="K42" s="123">
        <f t="shared" si="6"/>
        <v>2.186689308493377E-2</v>
      </c>
      <c r="L42" s="51">
        <f>A42*Table!$AC$9/$AC$16</f>
        <v>2.8929515103168595</v>
      </c>
      <c r="M42" s="51">
        <f>A42*Table!$AD$9/$AC$16</f>
        <v>0.99186908925149464</v>
      </c>
      <c r="N42" s="51">
        <f>ABS(A42*Table!$AE$9/$AC$16)</f>
        <v>1.2526847499254801</v>
      </c>
      <c r="O42" s="51">
        <f>($L42*(Table!$AC$10/Table!$AC$9)/(Table!$AC$12-Table!$AC$14))</f>
        <v>6.2053871950168595</v>
      </c>
      <c r="P42" s="51">
        <f>ROUND(($N42*(Table!$AE$10/Table!$AE$9)/(Table!$AC$12-Table!$AC$13)),2)</f>
        <v>10.28</v>
      </c>
      <c r="Q42" s="51">
        <f>'Raw Data'!C42</f>
        <v>0</v>
      </c>
      <c r="R42" s="51">
        <f>'Raw Data'!C42/'Raw Data'!I$30*100</f>
        <v>0</v>
      </c>
      <c r="S42" s="117">
        <f t="shared" si="7"/>
        <v>0</v>
      </c>
      <c r="T42" s="117">
        <f t="shared" si="8"/>
        <v>1</v>
      </c>
      <c r="U42" s="88">
        <f t="shared" si="9"/>
        <v>0</v>
      </c>
      <c r="V42" s="88">
        <f t="shared" si="10"/>
        <v>0</v>
      </c>
      <c r="W42" s="88">
        <f t="shared" si="11"/>
        <v>0</v>
      </c>
      <c r="X42" s="31">
        <f t="shared" si="12"/>
        <v>0</v>
      </c>
      <c r="AS42" s="39"/>
      <c r="AT42" s="39"/>
    </row>
    <row r="43" spans="1:46" ht="12.4" customHeight="1" x14ac:dyDescent="0.2">
      <c r="A43" s="51">
        <v>14.184564590454102</v>
      </c>
      <c r="B43" s="85">
        <v>0</v>
      </c>
      <c r="C43" s="85">
        <f t="shared" si="1"/>
        <v>1</v>
      </c>
      <c r="D43" s="70">
        <f t="shared" si="2"/>
        <v>0</v>
      </c>
      <c r="E43" s="122">
        <f>(2*Table!$AC$16*0.147)/A43</f>
        <v>6.4616072407950744</v>
      </c>
      <c r="F43" s="122">
        <f t="shared" si="3"/>
        <v>12.923214481590149</v>
      </c>
      <c r="G43" s="51">
        <f>IF((('Raw Data'!C43)/('Raw Data'!C$136)*100)&lt;0,0,('Raw Data'!C43)/('Raw Data'!C$136)*100)</f>
        <v>0</v>
      </c>
      <c r="H43" s="51">
        <f t="shared" si="4"/>
        <v>0</v>
      </c>
      <c r="I43" s="132">
        <f t="shared" si="5"/>
        <v>4.1763659527351171E-2</v>
      </c>
      <c r="J43" s="122">
        <f>'Raw Data'!F43/I43</f>
        <v>0</v>
      </c>
      <c r="K43" s="123">
        <f t="shared" si="6"/>
        <v>2.4074137742704348E-2</v>
      </c>
      <c r="L43" s="51">
        <f>A43*Table!$AC$9/$AC$16</f>
        <v>3.1849660979189625</v>
      </c>
      <c r="M43" s="51">
        <f>A43*Table!$AD$9/$AC$16</f>
        <v>1.0919883764293585</v>
      </c>
      <c r="N43" s="51">
        <f>ABS(A43*Table!$AE$9/$AC$16)</f>
        <v>1.3791307754950086</v>
      </c>
      <c r="O43" s="51">
        <f>($L43*(Table!$AC$10/Table!$AC$9)/(Table!$AC$12-Table!$AC$14))</f>
        <v>6.8317591117952867</v>
      </c>
      <c r="P43" s="51">
        <f>ROUND(($N43*(Table!$AE$10/Table!$AE$9)/(Table!$AC$12-Table!$AC$13)),2)</f>
        <v>11.32</v>
      </c>
      <c r="Q43" s="51">
        <f>'Raw Data'!C43</f>
        <v>0</v>
      </c>
      <c r="R43" s="51">
        <f>'Raw Data'!C43/'Raw Data'!I$30*100</f>
        <v>0</v>
      </c>
      <c r="S43" s="117">
        <f t="shared" si="7"/>
        <v>0</v>
      </c>
      <c r="T43" s="117">
        <f t="shared" si="8"/>
        <v>1</v>
      </c>
      <c r="U43" s="88">
        <f t="shared" si="9"/>
        <v>0</v>
      </c>
      <c r="V43" s="88">
        <f t="shared" si="10"/>
        <v>0</v>
      </c>
      <c r="W43" s="88">
        <f t="shared" si="11"/>
        <v>0</v>
      </c>
      <c r="X43" s="31">
        <f t="shared" si="12"/>
        <v>0</v>
      </c>
      <c r="AS43" s="39"/>
      <c r="AT43" s="39"/>
    </row>
    <row r="44" spans="1:46" ht="12.4" customHeight="1" x14ac:dyDescent="0.2">
      <c r="A44" s="51">
        <v>15.478479385375977</v>
      </c>
      <c r="B44" s="85">
        <v>0</v>
      </c>
      <c r="C44" s="85">
        <f t="shared" si="1"/>
        <v>1</v>
      </c>
      <c r="D44" s="70">
        <f t="shared" si="2"/>
        <v>0</v>
      </c>
      <c r="E44" s="122">
        <f>(2*Table!$AC$16*0.147)/A44</f>
        <v>5.9214528109136548</v>
      </c>
      <c r="F44" s="122">
        <f t="shared" si="3"/>
        <v>11.84290562182731</v>
      </c>
      <c r="G44" s="51">
        <f>IF((('Raw Data'!C44)/('Raw Data'!C$136)*100)&lt;0,0,('Raw Data'!C44)/('Raw Data'!C$136)*100)</f>
        <v>0</v>
      </c>
      <c r="H44" s="51">
        <f t="shared" si="4"/>
        <v>0</v>
      </c>
      <c r="I44" s="132">
        <f t="shared" si="5"/>
        <v>3.791228387697354E-2</v>
      </c>
      <c r="J44" s="122">
        <f>'Raw Data'!F44/I44</f>
        <v>0</v>
      </c>
      <c r="K44" s="123">
        <f t="shared" si="6"/>
        <v>2.6270178572976675E-2</v>
      </c>
      <c r="L44" s="51">
        <f>A44*Table!$AC$9/$AC$16</f>
        <v>3.475498438840821</v>
      </c>
      <c r="M44" s="51">
        <f>A44*Table!$AD$9/$AC$16</f>
        <v>1.1915994647454244</v>
      </c>
      <c r="N44" s="51">
        <f>ABS(A44*Table!$AE$9/$AC$16)</f>
        <v>1.5049349694246541</v>
      </c>
      <c r="O44" s="51">
        <f>($L44*(Table!$AC$10/Table!$AC$9)/(Table!$AC$12-Table!$AC$14))</f>
        <v>7.4549516062651682</v>
      </c>
      <c r="P44" s="51">
        <f>ROUND(($N44*(Table!$AE$10/Table!$AE$9)/(Table!$AC$12-Table!$AC$13)),2)</f>
        <v>12.36</v>
      </c>
      <c r="Q44" s="51">
        <f>'Raw Data'!C44</f>
        <v>0</v>
      </c>
      <c r="R44" s="51">
        <f>'Raw Data'!C44/'Raw Data'!I$30*100</f>
        <v>0</v>
      </c>
      <c r="S44" s="117">
        <f t="shared" si="7"/>
        <v>0</v>
      </c>
      <c r="T44" s="117">
        <f t="shared" si="8"/>
        <v>1</v>
      </c>
      <c r="U44" s="88">
        <f t="shared" si="9"/>
        <v>0</v>
      </c>
      <c r="V44" s="88">
        <f t="shared" si="10"/>
        <v>0</v>
      </c>
      <c r="W44" s="88">
        <f t="shared" si="11"/>
        <v>0</v>
      </c>
      <c r="X44" s="31">
        <f t="shared" si="12"/>
        <v>0</v>
      </c>
      <c r="AS44" s="39"/>
      <c r="AT44" s="39"/>
    </row>
    <row r="45" spans="1:46" ht="12.4" customHeight="1" x14ac:dyDescent="0.2">
      <c r="A45" s="51">
        <v>16.87272834777832</v>
      </c>
      <c r="B45" s="85">
        <v>0</v>
      </c>
      <c r="C45" s="85">
        <f t="shared" si="1"/>
        <v>1</v>
      </c>
      <c r="D45" s="70">
        <f t="shared" si="2"/>
        <v>0</v>
      </c>
      <c r="E45" s="122">
        <f>(2*Table!$AC$16*0.147)/A45</f>
        <v>5.4321437159433748</v>
      </c>
      <c r="F45" s="122">
        <f t="shared" si="3"/>
        <v>10.86428743188675</v>
      </c>
      <c r="G45" s="51">
        <f>IF((('Raw Data'!C45)/('Raw Data'!C$136)*100)&lt;0,0,('Raw Data'!C45)/('Raw Data'!C$136)*100)</f>
        <v>0</v>
      </c>
      <c r="H45" s="51">
        <f t="shared" si="4"/>
        <v>0</v>
      </c>
      <c r="I45" s="132">
        <f t="shared" si="5"/>
        <v>3.7457021290425163E-2</v>
      </c>
      <c r="J45" s="122">
        <f>'Raw Data'!F45/I45</f>
        <v>0</v>
      </c>
      <c r="K45" s="123">
        <f t="shared" si="6"/>
        <v>2.8636507222294917E-2</v>
      </c>
      <c r="L45" s="51">
        <f>A45*Table!$AC$9/$AC$16</f>
        <v>3.788559558834494</v>
      </c>
      <c r="M45" s="51">
        <f>A45*Table!$AD$9/$AC$16</f>
        <v>1.2989347058861123</v>
      </c>
      <c r="N45" s="51">
        <f>ABS(A45*Table!$AE$9/$AC$16)</f>
        <v>1.6404944108505188</v>
      </c>
      <c r="O45" s="51">
        <f>($L45*(Table!$AC$10/Table!$AC$9)/(Table!$AC$12-Table!$AC$14))</f>
        <v>8.1264683801683706</v>
      </c>
      <c r="P45" s="51">
        <f>ROUND(($N45*(Table!$AE$10/Table!$AE$9)/(Table!$AC$12-Table!$AC$13)),2)</f>
        <v>13.47</v>
      </c>
      <c r="Q45" s="51">
        <f>'Raw Data'!C45</f>
        <v>0</v>
      </c>
      <c r="R45" s="51">
        <f>'Raw Data'!C45/'Raw Data'!I$30*100</f>
        <v>0</v>
      </c>
      <c r="S45" s="117">
        <f t="shared" si="7"/>
        <v>0</v>
      </c>
      <c r="T45" s="117">
        <f t="shared" si="8"/>
        <v>1</v>
      </c>
      <c r="U45" s="88">
        <f t="shared" si="9"/>
        <v>0</v>
      </c>
      <c r="V45" s="88">
        <f t="shared" si="10"/>
        <v>0</v>
      </c>
      <c r="W45" s="88">
        <f t="shared" si="11"/>
        <v>0</v>
      </c>
      <c r="X45" s="31">
        <f t="shared" si="12"/>
        <v>0</v>
      </c>
      <c r="AS45" s="39"/>
      <c r="AT45" s="39"/>
    </row>
    <row r="46" spans="1:46" ht="12.4" customHeight="1" x14ac:dyDescent="0.2">
      <c r="A46" s="51">
        <v>18.472209930419922</v>
      </c>
      <c r="B46" s="85">
        <v>0</v>
      </c>
      <c r="C46" s="85">
        <f t="shared" si="1"/>
        <v>1</v>
      </c>
      <c r="D46" s="70">
        <f t="shared" si="2"/>
        <v>0</v>
      </c>
      <c r="E46" s="122">
        <f>(2*Table!$AC$16*0.147)/A46</f>
        <v>4.9617823536244359</v>
      </c>
      <c r="F46" s="122">
        <f t="shared" si="3"/>
        <v>9.9235647072488717</v>
      </c>
      <c r="G46" s="51">
        <f>IF((('Raw Data'!C46)/('Raw Data'!C$136)*100)&lt;0,0,('Raw Data'!C46)/('Raw Data'!C$136)*100)</f>
        <v>0</v>
      </c>
      <c r="H46" s="51">
        <f t="shared" si="4"/>
        <v>0</v>
      </c>
      <c r="I46" s="132">
        <f t="shared" si="5"/>
        <v>3.9333541151281626E-2</v>
      </c>
      <c r="J46" s="122">
        <f>'Raw Data'!F46/I46</f>
        <v>0</v>
      </c>
      <c r="K46" s="123">
        <f t="shared" si="6"/>
        <v>3.1351158045158138E-2</v>
      </c>
      <c r="L46" s="51">
        <f>A46*Table!$AC$9/$AC$16</f>
        <v>4.1477030899928362</v>
      </c>
      <c r="M46" s="51">
        <f>A46*Table!$AD$9/$AC$16</f>
        <v>1.4220696308546867</v>
      </c>
      <c r="N46" s="51">
        <f>ABS(A46*Table!$AE$9/$AC$16)</f>
        <v>1.7960081216445047</v>
      </c>
      <c r="O46" s="51">
        <f>($L46*(Table!$AC$10/Table!$AC$9)/(Table!$AC$12-Table!$AC$14))</f>
        <v>8.8968320248666597</v>
      </c>
      <c r="P46" s="51">
        <f>ROUND(($N46*(Table!$AE$10/Table!$AE$9)/(Table!$AC$12-Table!$AC$13)),2)</f>
        <v>14.75</v>
      </c>
      <c r="Q46" s="51">
        <f>'Raw Data'!C46</f>
        <v>0</v>
      </c>
      <c r="R46" s="51">
        <f>'Raw Data'!C46/'Raw Data'!I$30*100</f>
        <v>0</v>
      </c>
      <c r="S46" s="117">
        <f t="shared" si="7"/>
        <v>0</v>
      </c>
      <c r="T46" s="117">
        <f t="shared" si="8"/>
        <v>1</v>
      </c>
      <c r="U46" s="88">
        <f t="shared" si="9"/>
        <v>0</v>
      </c>
      <c r="V46" s="88">
        <f t="shared" si="10"/>
        <v>0</v>
      </c>
      <c r="W46" s="88">
        <f t="shared" si="11"/>
        <v>0</v>
      </c>
      <c r="X46" s="31">
        <f t="shared" si="12"/>
        <v>0</v>
      </c>
      <c r="AS46" s="39"/>
      <c r="AT46" s="39"/>
    </row>
    <row r="47" spans="1:46" ht="12.4" customHeight="1" x14ac:dyDescent="0.2">
      <c r="A47" s="51">
        <v>20.266654968261719</v>
      </c>
      <c r="B47" s="85">
        <v>0</v>
      </c>
      <c r="C47" s="85">
        <f t="shared" si="1"/>
        <v>1</v>
      </c>
      <c r="D47" s="70">
        <f t="shared" si="2"/>
        <v>0</v>
      </c>
      <c r="E47" s="122">
        <f>(2*Table!$AC$16*0.147)/A47</f>
        <v>4.5224574755300599</v>
      </c>
      <c r="F47" s="122">
        <f t="shared" si="3"/>
        <v>9.0449149510601199</v>
      </c>
      <c r="G47" s="51">
        <f>IF((('Raw Data'!C47)/('Raw Data'!C$136)*100)&lt;0,0,('Raw Data'!C47)/('Raw Data'!C$136)*100)</f>
        <v>0</v>
      </c>
      <c r="H47" s="51">
        <f t="shared" si="4"/>
        <v>0</v>
      </c>
      <c r="I47" s="132">
        <f t="shared" si="5"/>
        <v>4.0263218320726768E-2</v>
      </c>
      <c r="J47" s="122">
        <f>'Raw Data'!F47/I47</f>
        <v>0</v>
      </c>
      <c r="K47" s="123">
        <f t="shared" si="6"/>
        <v>3.4396702146087969E-2</v>
      </c>
      <c r="L47" s="51">
        <f>A47*Table!$AC$9/$AC$16</f>
        <v>4.550623220086309</v>
      </c>
      <c r="M47" s="51">
        <f>A47*Table!$AD$9/$AC$16</f>
        <v>1.560213675458163</v>
      </c>
      <c r="N47" s="51">
        <f>ABS(A47*Table!$AE$9/$AC$16)</f>
        <v>1.9704776558230441</v>
      </c>
      <c r="O47" s="51">
        <f>($L47*(Table!$AC$10/Table!$AC$9)/(Table!$AC$12-Table!$AC$14))</f>
        <v>9.761096568181701</v>
      </c>
      <c r="P47" s="51">
        <f>ROUND(($N47*(Table!$AE$10/Table!$AE$9)/(Table!$AC$12-Table!$AC$13)),2)</f>
        <v>16.18</v>
      </c>
      <c r="Q47" s="51">
        <f>'Raw Data'!C47</f>
        <v>0</v>
      </c>
      <c r="R47" s="51">
        <f>'Raw Data'!C47/'Raw Data'!I$30*100</f>
        <v>0</v>
      </c>
      <c r="S47" s="117">
        <f t="shared" si="7"/>
        <v>0</v>
      </c>
      <c r="T47" s="117">
        <f t="shared" si="8"/>
        <v>1</v>
      </c>
      <c r="U47" s="88">
        <f t="shared" si="9"/>
        <v>0</v>
      </c>
      <c r="V47" s="88">
        <f t="shared" si="10"/>
        <v>0</v>
      </c>
      <c r="W47" s="88">
        <f t="shared" si="11"/>
        <v>0</v>
      </c>
      <c r="X47" s="31">
        <f t="shared" si="12"/>
        <v>0</v>
      </c>
      <c r="AS47" s="39"/>
      <c r="AT47" s="39"/>
    </row>
    <row r="48" spans="1:46" ht="12.4" customHeight="1" x14ac:dyDescent="0.2">
      <c r="A48" s="51">
        <v>22.155405044555664</v>
      </c>
      <c r="B48" s="85">
        <v>0</v>
      </c>
      <c r="C48" s="85">
        <f t="shared" si="1"/>
        <v>1</v>
      </c>
      <c r="D48" s="70">
        <f t="shared" si="2"/>
        <v>0</v>
      </c>
      <c r="E48" s="122">
        <f>(2*Table!$AC$16*0.147)/A48</f>
        <v>4.1369176090836763</v>
      </c>
      <c r="F48" s="122">
        <f t="shared" si="3"/>
        <v>8.2738352181673527</v>
      </c>
      <c r="G48" s="51">
        <f>IF((('Raw Data'!C48)/('Raw Data'!C$136)*100)&lt;0,0,('Raw Data'!C48)/('Raw Data'!C$136)*100)</f>
        <v>0</v>
      </c>
      <c r="H48" s="51">
        <f t="shared" si="4"/>
        <v>0</v>
      </c>
      <c r="I48" s="132">
        <f t="shared" si="5"/>
        <v>3.8697620333129179E-2</v>
      </c>
      <c r="J48" s="122">
        <f>'Raw Data'!F48/I48</f>
        <v>0</v>
      </c>
      <c r="K48" s="123">
        <f t="shared" si="6"/>
        <v>3.7602301388016346E-2</v>
      </c>
      <c r="L48" s="51">
        <f>A48*Table!$AC$9/$AC$16</f>
        <v>4.9747183639362964</v>
      </c>
      <c r="M48" s="51">
        <f>A48*Table!$AD$9/$AC$16</f>
        <v>1.7056177247781585</v>
      </c>
      <c r="N48" s="51">
        <f>ABS(A48*Table!$AE$9/$AC$16)</f>
        <v>2.1541162399208966</v>
      </c>
      <c r="O48" s="51">
        <f>($L48*(Table!$AC$10/Table!$AC$9)/(Table!$AC$12-Table!$AC$14))</f>
        <v>10.670781561424919</v>
      </c>
      <c r="P48" s="51">
        <f>ROUND(($N48*(Table!$AE$10/Table!$AE$9)/(Table!$AC$12-Table!$AC$13)),2)</f>
        <v>17.690000000000001</v>
      </c>
      <c r="Q48" s="51">
        <f>'Raw Data'!C48</f>
        <v>0</v>
      </c>
      <c r="R48" s="51">
        <f>'Raw Data'!C48/'Raw Data'!I$30*100</f>
        <v>0</v>
      </c>
      <c r="S48" s="117">
        <f t="shared" si="7"/>
        <v>0</v>
      </c>
      <c r="T48" s="117">
        <f t="shared" si="8"/>
        <v>1</v>
      </c>
      <c r="U48" s="88">
        <f t="shared" si="9"/>
        <v>0</v>
      </c>
      <c r="V48" s="88">
        <f t="shared" si="10"/>
        <v>0</v>
      </c>
      <c r="W48" s="88">
        <f t="shared" si="11"/>
        <v>0</v>
      </c>
      <c r="X48" s="31">
        <f t="shared" si="12"/>
        <v>0</v>
      </c>
      <c r="AS48" s="39"/>
      <c r="AT48" s="39"/>
    </row>
    <row r="49" spans="1:46" ht="12.4" customHeight="1" x14ac:dyDescent="0.2">
      <c r="A49" s="51">
        <v>24.306196212768555</v>
      </c>
      <c r="B49" s="85">
        <v>0</v>
      </c>
      <c r="C49" s="85">
        <f t="shared" si="1"/>
        <v>1</v>
      </c>
      <c r="D49" s="70">
        <f t="shared" si="2"/>
        <v>0</v>
      </c>
      <c r="E49" s="122">
        <f>(2*Table!$AC$16*0.147)/A49</f>
        <v>3.7708526855820943</v>
      </c>
      <c r="F49" s="122">
        <f t="shared" si="3"/>
        <v>7.5417053711641886</v>
      </c>
      <c r="G49" s="51">
        <f>IF((('Raw Data'!C49)/('Raw Data'!C$136)*100)&lt;0,0,('Raw Data'!C49)/('Raw Data'!C$136)*100)</f>
        <v>0</v>
      </c>
      <c r="H49" s="51">
        <f t="shared" si="4"/>
        <v>0</v>
      </c>
      <c r="I49" s="132">
        <f t="shared" si="5"/>
        <v>4.0237305240486299E-2</v>
      </c>
      <c r="J49" s="122">
        <f>'Raw Data'!F49/I49</f>
        <v>0</v>
      </c>
      <c r="K49" s="123">
        <f t="shared" si="6"/>
        <v>4.1252638520972468E-2</v>
      </c>
      <c r="L49" s="51">
        <f>A49*Table!$AC$9/$AC$16</f>
        <v>5.4576515488626498</v>
      </c>
      <c r="M49" s="51">
        <f>A49*Table!$AD$9/$AC$16</f>
        <v>1.8711948167529084</v>
      </c>
      <c r="N49" s="51">
        <f>ABS(A49*Table!$AE$9/$AC$16)</f>
        <v>2.3632324431592715</v>
      </c>
      <c r="O49" s="51">
        <f>($L49*(Table!$AC$10/Table!$AC$9)/(Table!$AC$12-Table!$AC$14))</f>
        <v>11.706674278984664</v>
      </c>
      <c r="P49" s="51">
        <f>ROUND(($N49*(Table!$AE$10/Table!$AE$9)/(Table!$AC$12-Table!$AC$13)),2)</f>
        <v>19.399999999999999</v>
      </c>
      <c r="Q49" s="51">
        <f>'Raw Data'!C49</f>
        <v>0</v>
      </c>
      <c r="R49" s="51">
        <f>'Raw Data'!C49/'Raw Data'!I$30*100</f>
        <v>0</v>
      </c>
      <c r="S49" s="117">
        <f t="shared" si="7"/>
        <v>0</v>
      </c>
      <c r="T49" s="117">
        <f t="shared" si="8"/>
        <v>1</v>
      </c>
      <c r="U49" s="88">
        <f t="shared" si="9"/>
        <v>0</v>
      </c>
      <c r="V49" s="88">
        <f t="shared" si="10"/>
        <v>0</v>
      </c>
      <c r="W49" s="88">
        <f t="shared" si="11"/>
        <v>0</v>
      </c>
      <c r="X49" s="31">
        <f t="shared" si="12"/>
        <v>0</v>
      </c>
      <c r="AS49" s="39"/>
      <c r="AT49" s="39"/>
    </row>
    <row r="50" spans="1:46" ht="12.4" customHeight="1" x14ac:dyDescent="0.2">
      <c r="A50" s="51">
        <v>26.600929260253906</v>
      </c>
      <c r="B50" s="85">
        <v>0</v>
      </c>
      <c r="C50" s="85">
        <f t="shared" si="1"/>
        <v>1</v>
      </c>
      <c r="D50" s="70">
        <f t="shared" si="2"/>
        <v>0</v>
      </c>
      <c r="E50" s="122">
        <f>(2*Table!$AC$16*0.147)/A50</f>
        <v>3.4455595279579638</v>
      </c>
      <c r="F50" s="122">
        <f t="shared" si="3"/>
        <v>6.8911190559159277</v>
      </c>
      <c r="G50" s="51">
        <f>IF((('Raw Data'!C50)/('Raw Data'!C$136)*100)&lt;0,0,('Raw Data'!C50)/('Raw Data'!C$136)*100)</f>
        <v>0</v>
      </c>
      <c r="H50" s="51">
        <f t="shared" si="4"/>
        <v>0</v>
      </c>
      <c r="I50" s="132">
        <f t="shared" si="5"/>
        <v>3.9179808826887652E-2</v>
      </c>
      <c r="J50" s="122">
        <f>'Raw Data'!F50/I50</f>
        <v>0</v>
      </c>
      <c r="K50" s="123">
        <f t="shared" si="6"/>
        <v>4.514727477262561E-2</v>
      </c>
      <c r="L50" s="51">
        <f>A50*Table!$AC$9/$AC$16</f>
        <v>5.9729050776832429</v>
      </c>
      <c r="M50" s="51">
        <f>A50*Table!$AD$9/$AC$16</f>
        <v>2.0478531694913977</v>
      </c>
      <c r="N50" s="51">
        <f>ABS(A50*Table!$AE$9/$AC$16)</f>
        <v>2.586343765833377</v>
      </c>
      <c r="O50" s="51">
        <f>($L50*(Table!$AC$10/Table!$AC$9)/(Table!$AC$12-Table!$AC$14))</f>
        <v>12.81189420352476</v>
      </c>
      <c r="P50" s="51">
        <f>ROUND(($N50*(Table!$AE$10/Table!$AE$9)/(Table!$AC$12-Table!$AC$13)),2)</f>
        <v>21.23</v>
      </c>
      <c r="Q50" s="51">
        <f>'Raw Data'!C50</f>
        <v>0</v>
      </c>
      <c r="R50" s="51">
        <f>'Raw Data'!C50/'Raw Data'!I$30*100</f>
        <v>0</v>
      </c>
      <c r="S50" s="117">
        <f t="shared" si="7"/>
        <v>0</v>
      </c>
      <c r="T50" s="117">
        <f t="shared" si="8"/>
        <v>1</v>
      </c>
      <c r="U50" s="88">
        <f t="shared" si="9"/>
        <v>0</v>
      </c>
      <c r="V50" s="88">
        <f t="shared" si="10"/>
        <v>0</v>
      </c>
      <c r="W50" s="88">
        <f t="shared" si="11"/>
        <v>0</v>
      </c>
      <c r="X50" s="31">
        <f t="shared" si="12"/>
        <v>0</v>
      </c>
      <c r="AS50" s="39"/>
      <c r="AT50" s="39"/>
    </row>
    <row r="51" spans="1:46" ht="12.4" customHeight="1" x14ac:dyDescent="0.2">
      <c r="A51" s="51">
        <v>28.999906539916992</v>
      </c>
      <c r="B51" s="85">
        <v>3.3815771675909647E-4</v>
      </c>
      <c r="C51" s="85">
        <f t="shared" si="1"/>
        <v>0.99966184228324095</v>
      </c>
      <c r="D51" s="70">
        <f t="shared" si="2"/>
        <v>3.3815771675909647E-4</v>
      </c>
      <c r="E51" s="122">
        <f>(2*Table!$AC$16*0.147)/A51</f>
        <v>3.1605303671942795</v>
      </c>
      <c r="F51" s="122">
        <f t="shared" si="3"/>
        <v>6.321060734388559</v>
      </c>
      <c r="G51" s="51">
        <f>IF((('Raw Data'!C51)/('Raw Data'!C$136)*100)&lt;0,0,('Raw Data'!C51)/('Raw Data'!C$136)*100)</f>
        <v>3.3815771675909677E-2</v>
      </c>
      <c r="H51" s="51">
        <f t="shared" si="4"/>
        <v>3.3815771675909677E-2</v>
      </c>
      <c r="I51" s="132">
        <f t="shared" si="5"/>
        <v>3.7499790000835864E-2</v>
      </c>
      <c r="J51" s="122">
        <f>'Raw Data'!F51/I51</f>
        <v>9.0175896118767397E-3</v>
      </c>
      <c r="K51" s="123">
        <f t="shared" si="6"/>
        <v>4.9218835031238979E-2</v>
      </c>
      <c r="L51" s="51">
        <f>A51*Table!$AC$9/$AC$16</f>
        <v>6.5115653415694377</v>
      </c>
      <c r="M51" s="51">
        <f>A51*Table!$AD$9/$AC$16</f>
        <v>2.2325366885380928</v>
      </c>
      <c r="N51" s="51">
        <f>ABS(A51*Table!$AE$9/$AC$16)</f>
        <v>2.8195905021007146</v>
      </c>
      <c r="O51" s="51">
        <f>($L51*(Table!$AC$10/Table!$AC$9)/(Table!$AC$12-Table!$AC$14))</f>
        <v>13.967321624988072</v>
      </c>
      <c r="P51" s="51">
        <f>ROUND(($N51*(Table!$AE$10/Table!$AE$9)/(Table!$AC$12-Table!$AC$13)),2)</f>
        <v>23.15</v>
      </c>
      <c r="Q51" s="51">
        <f>'Raw Data'!C51</f>
        <v>5.0000000000000044E-4</v>
      </c>
      <c r="R51" s="51">
        <f>'Raw Data'!C51/'Raw Data'!I$30*100</f>
        <v>4.7119407995101833E-3</v>
      </c>
      <c r="S51" s="117">
        <f t="shared" si="7"/>
        <v>4.3252595155709346E-3</v>
      </c>
      <c r="T51" s="117">
        <f t="shared" si="8"/>
        <v>0.97775257521765724</v>
      </c>
      <c r="U51" s="88">
        <f t="shared" si="9"/>
        <v>1.6248124086277384E-4</v>
      </c>
      <c r="V51" s="88">
        <f t="shared" si="10"/>
        <v>1.5611374881188442E-4</v>
      </c>
      <c r="W51" s="88">
        <f t="shared" si="11"/>
        <v>5.4006013202623319E-3</v>
      </c>
      <c r="X51" s="31">
        <f t="shared" si="12"/>
        <v>5.4006013202623319E-3</v>
      </c>
      <c r="AS51" s="39"/>
      <c r="AT51" s="39"/>
    </row>
    <row r="52" spans="1:46" ht="12.4" customHeight="1" x14ac:dyDescent="0.2">
      <c r="A52" s="51">
        <v>31.34950065612793</v>
      </c>
      <c r="B52" s="85">
        <v>3.3815771675909647E-4</v>
      </c>
      <c r="C52" s="85">
        <f t="shared" si="1"/>
        <v>0.99966184228324095</v>
      </c>
      <c r="D52" s="70">
        <f t="shared" si="2"/>
        <v>0</v>
      </c>
      <c r="E52" s="122">
        <f>(2*Table!$AC$16*0.147)/A52</f>
        <v>2.9236537535499054</v>
      </c>
      <c r="F52" s="122">
        <f t="shared" si="3"/>
        <v>5.8473075070998108</v>
      </c>
      <c r="G52" s="51">
        <f>IF((('Raw Data'!C52)/('Raw Data'!C$136)*100)&lt;0,0,('Raw Data'!C52)/('Raw Data'!C$136)*100)</f>
        <v>3.3815771675909677E-2</v>
      </c>
      <c r="H52" s="51">
        <f t="shared" si="4"/>
        <v>0</v>
      </c>
      <c r="I52" s="132">
        <f t="shared" si="5"/>
        <v>3.3834029385112485E-2</v>
      </c>
      <c r="J52" s="122">
        <f>'Raw Data'!F52/I52</f>
        <v>0</v>
      </c>
      <c r="K52" s="123">
        <f t="shared" si="6"/>
        <v>5.3206581855077081E-2</v>
      </c>
      <c r="L52" s="51">
        <f>A52*Table!$AC$9/$AC$16</f>
        <v>7.0391372353896999</v>
      </c>
      <c r="M52" s="51">
        <f>A52*Table!$AD$9/$AC$16</f>
        <v>2.4134184807050398</v>
      </c>
      <c r="N52" s="51">
        <f>ABS(A52*Table!$AE$9/$AC$16)</f>
        <v>3.048035833286221</v>
      </c>
      <c r="O52" s="51">
        <f>($L52*(Table!$AC$10/Table!$AC$9)/(Table!$AC$12-Table!$AC$14))</f>
        <v>15.098964468875376</v>
      </c>
      <c r="P52" s="51">
        <f>ROUND(($N52*(Table!$AE$10/Table!$AE$9)/(Table!$AC$12-Table!$AC$13)),2)</f>
        <v>25.02</v>
      </c>
      <c r="Q52" s="51">
        <f>'Raw Data'!C52</f>
        <v>5.0000000000000044E-4</v>
      </c>
      <c r="R52" s="51">
        <f>'Raw Data'!C52/'Raw Data'!I$30*100</f>
        <v>4.7119407995101833E-3</v>
      </c>
      <c r="S52" s="117">
        <f t="shared" si="7"/>
        <v>0</v>
      </c>
      <c r="T52" s="117">
        <f t="shared" si="8"/>
        <v>0.97775257521765724</v>
      </c>
      <c r="U52" s="88">
        <f t="shared" si="9"/>
        <v>1.5030353597001022E-4</v>
      </c>
      <c r="V52" s="88">
        <f t="shared" si="10"/>
        <v>1.3684464554806653E-4</v>
      </c>
      <c r="W52" s="88">
        <f t="shared" si="11"/>
        <v>0</v>
      </c>
      <c r="X52" s="31">
        <f t="shared" si="12"/>
        <v>5.4006013202623319E-3</v>
      </c>
      <c r="AS52" s="39"/>
      <c r="AT52" s="39"/>
    </row>
    <row r="53" spans="1:46" ht="12.4" customHeight="1" x14ac:dyDescent="0.2">
      <c r="A53" s="51">
        <v>33.921886444091797</v>
      </c>
      <c r="B53" s="85">
        <v>3.3815771675909647E-4</v>
      </c>
      <c r="C53" s="85">
        <f t="shared" si="1"/>
        <v>0.99966184228324095</v>
      </c>
      <c r="D53" s="70">
        <f t="shared" si="2"/>
        <v>0</v>
      </c>
      <c r="E53" s="122">
        <f>(2*Table!$AC$16*0.147)/A53</f>
        <v>2.7019454067292088</v>
      </c>
      <c r="F53" s="122">
        <f t="shared" si="3"/>
        <v>5.4038908134584176</v>
      </c>
      <c r="G53" s="51">
        <f>IF((('Raw Data'!C53)/('Raw Data'!C$136)*100)&lt;0,0,('Raw Data'!C53)/('Raw Data'!C$136)*100)</f>
        <v>3.3815771675909677E-2</v>
      </c>
      <c r="H53" s="51">
        <f t="shared" si="4"/>
        <v>0</v>
      </c>
      <c r="I53" s="132">
        <f t="shared" si="5"/>
        <v>3.424936833247344E-2</v>
      </c>
      <c r="J53" s="122">
        <f>'Raw Data'!F53/I53</f>
        <v>0</v>
      </c>
      <c r="K53" s="123">
        <f t="shared" si="6"/>
        <v>5.7572452191942652E-2</v>
      </c>
      <c r="L53" s="51">
        <f>A53*Table!$AC$9/$AC$16</f>
        <v>7.6167342051935636</v>
      </c>
      <c r="M53" s="51">
        <f>A53*Table!$AD$9/$AC$16</f>
        <v>2.611451727494936</v>
      </c>
      <c r="N53" s="51">
        <f>ABS(A53*Table!$AE$9/$AC$16)</f>
        <v>3.2981426577857516</v>
      </c>
      <c r="O53" s="51">
        <f>($L53*(Table!$AC$10/Table!$AC$9)/(Table!$AC$12-Table!$AC$14))</f>
        <v>16.337911208051402</v>
      </c>
      <c r="P53" s="51">
        <f>ROUND(($N53*(Table!$AE$10/Table!$AE$9)/(Table!$AC$12-Table!$AC$13)),2)</f>
        <v>27.08</v>
      </c>
      <c r="Q53" s="51">
        <f>'Raw Data'!C53</f>
        <v>5.0000000000000044E-4</v>
      </c>
      <c r="R53" s="51">
        <f>'Raw Data'!C53/'Raw Data'!I$30*100</f>
        <v>4.7119407995101833E-3</v>
      </c>
      <c r="S53" s="117">
        <f t="shared" si="7"/>
        <v>0</v>
      </c>
      <c r="T53" s="117">
        <f t="shared" si="8"/>
        <v>0.97775257521765724</v>
      </c>
      <c r="U53" s="88">
        <f t="shared" si="9"/>
        <v>1.3890562387431333E-4</v>
      </c>
      <c r="V53" s="88">
        <f t="shared" si="10"/>
        <v>1.1976009371236327E-4</v>
      </c>
      <c r="W53" s="88">
        <f t="shared" si="11"/>
        <v>0</v>
      </c>
      <c r="X53" s="31">
        <f t="shared" si="12"/>
        <v>5.4006013202623319E-3</v>
      </c>
      <c r="Z53" s="85"/>
      <c r="AS53" s="39"/>
      <c r="AT53" s="39"/>
    </row>
    <row r="54" spans="1:46" ht="12.4" customHeight="1" x14ac:dyDescent="0.2">
      <c r="A54" s="51">
        <v>37.1173095703125</v>
      </c>
      <c r="B54" s="85">
        <v>3.3815771675909647E-4</v>
      </c>
      <c r="C54" s="85">
        <f t="shared" si="1"/>
        <v>0.99966184228324095</v>
      </c>
      <c r="D54" s="70">
        <f t="shared" si="2"/>
        <v>0</v>
      </c>
      <c r="E54" s="122">
        <f>(2*Table!$AC$16*0.147)/A54</f>
        <v>2.4693353674133762</v>
      </c>
      <c r="F54" s="122">
        <f t="shared" si="3"/>
        <v>4.9386707348267525</v>
      </c>
      <c r="G54" s="51">
        <f>IF((('Raw Data'!C54)/('Raw Data'!C$136)*100)&lt;0,0,('Raw Data'!C54)/('Raw Data'!C$136)*100)</f>
        <v>3.3815771675909677E-2</v>
      </c>
      <c r="H54" s="51">
        <f t="shared" si="4"/>
        <v>0</v>
      </c>
      <c r="I54" s="132">
        <f t="shared" si="5"/>
        <v>3.9096493081805073E-2</v>
      </c>
      <c r="J54" s="122">
        <f>'Raw Data'!F54/I54</f>
        <v>0</v>
      </c>
      <c r="K54" s="123">
        <f t="shared" si="6"/>
        <v>6.299574565973301E-2</v>
      </c>
      <c r="L54" s="51">
        <f>A54*Table!$AC$9/$AC$16</f>
        <v>8.3342263961324576</v>
      </c>
      <c r="M54" s="51">
        <f>A54*Table!$AD$9/$AC$16</f>
        <v>2.8574490501025567</v>
      </c>
      <c r="N54" s="51">
        <f>ABS(A54*Table!$AE$9/$AC$16)</f>
        <v>3.6088258899707695</v>
      </c>
      <c r="O54" s="51">
        <f>($L54*(Table!$AC$10/Table!$AC$9)/(Table!$AC$12-Table!$AC$14))</f>
        <v>17.876933496637619</v>
      </c>
      <c r="P54" s="51">
        <f>ROUND(($N54*(Table!$AE$10/Table!$AE$9)/(Table!$AC$12-Table!$AC$13)),2)</f>
        <v>29.63</v>
      </c>
      <c r="Q54" s="51">
        <f>'Raw Data'!C54</f>
        <v>5.0000000000000044E-4</v>
      </c>
      <c r="R54" s="51">
        <f>'Raw Data'!C54/'Raw Data'!I$30*100</f>
        <v>4.7119407995101833E-3</v>
      </c>
      <c r="S54" s="117">
        <f t="shared" si="7"/>
        <v>0</v>
      </c>
      <c r="T54" s="117">
        <f t="shared" si="8"/>
        <v>0.97775257521765724</v>
      </c>
      <c r="U54" s="88">
        <f t="shared" si="9"/>
        <v>1.2694726137367807E-4</v>
      </c>
      <c r="V54" s="88">
        <f t="shared" si="10"/>
        <v>1.0284897251958582E-4</v>
      </c>
      <c r="W54" s="88">
        <f t="shared" si="11"/>
        <v>0</v>
      </c>
      <c r="X54" s="31">
        <f t="shared" si="12"/>
        <v>5.4006013202623319E-3</v>
      </c>
      <c r="Z54" s="85"/>
      <c r="AS54" s="39"/>
      <c r="AT54" s="39"/>
    </row>
    <row r="55" spans="1:46" ht="12.4" customHeight="1" x14ac:dyDescent="0.2">
      <c r="A55" s="51">
        <v>41.667854309082031</v>
      </c>
      <c r="B55" s="85">
        <v>3.3815771675909647E-4</v>
      </c>
      <c r="C55" s="85">
        <f t="shared" si="1"/>
        <v>0.99966184228324095</v>
      </c>
      <c r="D55" s="70">
        <f t="shared" si="2"/>
        <v>0</v>
      </c>
      <c r="E55" s="122">
        <f>(2*Table!$AC$16*0.147)/A55</f>
        <v>2.1996593485550866</v>
      </c>
      <c r="F55" s="122">
        <f t="shared" si="3"/>
        <v>4.3993186971101732</v>
      </c>
      <c r="G55" s="51">
        <f>IF((('Raw Data'!C55)/('Raw Data'!C$136)*100)&lt;0,0,('Raw Data'!C55)/('Raw Data'!C$136)*100)</f>
        <v>3.3815771675909677E-2</v>
      </c>
      <c r="H55" s="51">
        <f t="shared" si="4"/>
        <v>0</v>
      </c>
      <c r="I55" s="132">
        <f t="shared" si="5"/>
        <v>5.02246479205532E-2</v>
      </c>
      <c r="J55" s="122">
        <f>'Raw Data'!F55/I55</f>
        <v>0</v>
      </c>
      <c r="K55" s="123">
        <f t="shared" si="6"/>
        <v>7.0718960577390855E-2</v>
      </c>
      <c r="L55" s="51">
        <f>A55*Table!$AC$9/$AC$16</f>
        <v>9.3559941513301137</v>
      </c>
      <c r="M55" s="51">
        <f>A55*Table!$AD$9/$AC$16</f>
        <v>3.2077694233131822</v>
      </c>
      <c r="N55" s="51">
        <f>ABS(A55*Table!$AE$9/$AC$16)</f>
        <v>4.0512643063552547</v>
      </c>
      <c r="O55" s="51">
        <f>($L55*(Table!$AC$10/Table!$AC$9)/(Table!$AC$12-Table!$AC$14))</f>
        <v>20.068627523230621</v>
      </c>
      <c r="P55" s="51">
        <f>ROUND(($N55*(Table!$AE$10/Table!$AE$9)/(Table!$AC$12-Table!$AC$13)),2)</f>
        <v>33.26</v>
      </c>
      <c r="Q55" s="51">
        <f>'Raw Data'!C55</f>
        <v>5.0000000000000044E-4</v>
      </c>
      <c r="R55" s="51">
        <f>'Raw Data'!C55/'Raw Data'!I$30*100</f>
        <v>4.7119407995101833E-3</v>
      </c>
      <c r="S55" s="117">
        <f t="shared" si="7"/>
        <v>0</v>
      </c>
      <c r="T55" s="117">
        <f t="shared" si="8"/>
        <v>0.97775257521765724</v>
      </c>
      <c r="U55" s="88">
        <f t="shared" si="9"/>
        <v>1.1308335592608513E-4</v>
      </c>
      <c r="V55" s="88">
        <f t="shared" si="10"/>
        <v>8.4580466808780629E-5</v>
      </c>
      <c r="W55" s="88">
        <f t="shared" si="11"/>
        <v>0</v>
      </c>
      <c r="X55" s="31">
        <f t="shared" si="12"/>
        <v>5.4006013202623319E-3</v>
      </c>
      <c r="Z55" s="85"/>
      <c r="AS55" s="39"/>
      <c r="AT55" s="39"/>
    </row>
    <row r="56" spans="1:46" ht="12.4" customHeight="1" x14ac:dyDescent="0.2">
      <c r="A56" s="51">
        <v>44.785938262939453</v>
      </c>
      <c r="B56" s="85">
        <v>3.3815771675909647E-4</v>
      </c>
      <c r="C56" s="85">
        <f t="shared" si="1"/>
        <v>0.99966184228324095</v>
      </c>
      <c r="D56" s="70">
        <f t="shared" si="2"/>
        <v>0</v>
      </c>
      <c r="E56" s="122">
        <f>(2*Table!$AC$16*0.147)/A56</f>
        <v>2.0465147950478153</v>
      </c>
      <c r="F56" s="122">
        <f t="shared" si="3"/>
        <v>4.0930295900956306</v>
      </c>
      <c r="G56" s="51">
        <f>IF((('Raw Data'!C56)/('Raw Data'!C$136)*100)&lt;0,0,('Raw Data'!C56)/('Raw Data'!C$136)*100)</f>
        <v>3.3815771675909677E-2</v>
      </c>
      <c r="H56" s="51">
        <f t="shared" si="4"/>
        <v>0</v>
      </c>
      <c r="I56" s="132">
        <f t="shared" si="5"/>
        <v>3.1340540102143877E-2</v>
      </c>
      <c r="J56" s="122">
        <f>'Raw Data'!F56/I56</f>
        <v>0</v>
      </c>
      <c r="K56" s="123">
        <f t="shared" si="6"/>
        <v>7.6010993485401065E-2</v>
      </c>
      <c r="L56" s="51">
        <f>A56*Table!$AC$9/$AC$16</f>
        <v>10.0561208009831</v>
      </c>
      <c r="M56" s="51">
        <f>A56*Table!$AD$9/$AC$16</f>
        <v>3.4478128460513484</v>
      </c>
      <c r="N56" s="51">
        <f>ABS(A56*Table!$AE$9/$AC$16)</f>
        <v>4.3544280385882415</v>
      </c>
      <c r="O56" s="51">
        <f>($L56*(Table!$AC$10/Table!$AC$9)/(Table!$AC$12-Table!$AC$14))</f>
        <v>21.570400688509441</v>
      </c>
      <c r="P56" s="51">
        <f>ROUND(($N56*(Table!$AE$10/Table!$AE$9)/(Table!$AC$12-Table!$AC$13)),2)</f>
        <v>35.75</v>
      </c>
      <c r="Q56" s="51">
        <f>'Raw Data'!C56</f>
        <v>5.0000000000000044E-4</v>
      </c>
      <c r="R56" s="51">
        <f>'Raw Data'!C56/'Raw Data'!I$30*100</f>
        <v>4.7119407995101833E-3</v>
      </c>
      <c r="S56" s="117">
        <f t="shared" si="7"/>
        <v>0</v>
      </c>
      <c r="T56" s="117">
        <f t="shared" si="8"/>
        <v>0.97775257521765724</v>
      </c>
      <c r="U56" s="88">
        <f t="shared" si="9"/>
        <v>1.0521027318544164E-4</v>
      </c>
      <c r="V56" s="88">
        <f t="shared" si="10"/>
        <v>7.4864033885761744E-5</v>
      </c>
      <c r="W56" s="88">
        <f t="shared" si="11"/>
        <v>0</v>
      </c>
      <c r="X56" s="31">
        <f t="shared" si="12"/>
        <v>5.4006013202623319E-3</v>
      </c>
      <c r="Z56" s="85"/>
      <c r="AS56" s="39"/>
      <c r="AT56" s="39"/>
    </row>
    <row r="57" spans="1:46" ht="12.4" customHeight="1" x14ac:dyDescent="0.2">
      <c r="A57" s="51">
        <v>49.825870513916016</v>
      </c>
      <c r="B57" s="85">
        <v>3.3815771675909647E-4</v>
      </c>
      <c r="C57" s="85">
        <f t="shared" si="1"/>
        <v>0.99966184228324095</v>
      </c>
      <c r="D57" s="70">
        <f t="shared" si="2"/>
        <v>0</v>
      </c>
      <c r="E57" s="122">
        <f>(2*Table!$AC$16*0.147)/A57</f>
        <v>1.8395079568073982</v>
      </c>
      <c r="F57" s="122">
        <f t="shared" si="3"/>
        <v>3.6790159136147964</v>
      </c>
      <c r="G57" s="51">
        <f>IF((('Raw Data'!C57)/('Raw Data'!C$136)*100)&lt;0,0,('Raw Data'!C57)/('Raw Data'!C$136)*100)</f>
        <v>3.3815771675909677E-2</v>
      </c>
      <c r="H57" s="51">
        <f t="shared" si="4"/>
        <v>0</v>
      </c>
      <c r="I57" s="132">
        <f t="shared" si="5"/>
        <v>4.6313217959891462E-2</v>
      </c>
      <c r="J57" s="122">
        <f>'Raw Data'!F57/I57</f>
        <v>0</v>
      </c>
      <c r="K57" s="123">
        <f t="shared" si="6"/>
        <v>8.4564800156743059E-2</v>
      </c>
      <c r="L57" s="51">
        <f>A57*Table!$AC$9/$AC$16</f>
        <v>11.187774384905683</v>
      </c>
      <c r="M57" s="51">
        <f>A57*Table!$AD$9/$AC$16</f>
        <v>3.8358083605390916</v>
      </c>
      <c r="N57" s="51">
        <f>ABS(A57*Table!$AE$9/$AC$16)</f>
        <v>4.8444484145685722</v>
      </c>
      <c r="O57" s="51">
        <f>($L57*(Table!$AC$10/Table!$AC$9)/(Table!$AC$12-Table!$AC$14))</f>
        <v>23.997800053422747</v>
      </c>
      <c r="P57" s="51">
        <f>ROUND(($N57*(Table!$AE$10/Table!$AE$9)/(Table!$AC$12-Table!$AC$13)),2)</f>
        <v>39.770000000000003</v>
      </c>
      <c r="Q57" s="51">
        <f>'Raw Data'!C57</f>
        <v>5.0000000000000044E-4</v>
      </c>
      <c r="R57" s="51">
        <f>'Raw Data'!C57/'Raw Data'!I$30*100</f>
        <v>4.7119407995101833E-3</v>
      </c>
      <c r="S57" s="117">
        <f t="shared" si="7"/>
        <v>0</v>
      </c>
      <c r="T57" s="117">
        <f t="shared" si="8"/>
        <v>0.97775257521765724</v>
      </c>
      <c r="U57" s="88">
        <f t="shared" si="9"/>
        <v>9.4568158085550584E-5</v>
      </c>
      <c r="V57" s="88">
        <f t="shared" si="10"/>
        <v>6.2511162131547091E-5</v>
      </c>
      <c r="W57" s="88">
        <f t="shared" si="11"/>
        <v>0</v>
      </c>
      <c r="X57" s="31">
        <f t="shared" si="12"/>
        <v>5.4006013202623319E-3</v>
      </c>
      <c r="Z57" s="85"/>
      <c r="AS57" s="39"/>
      <c r="AT57" s="39"/>
    </row>
    <row r="58" spans="1:46" ht="12.4" customHeight="1" x14ac:dyDescent="0.2">
      <c r="A58" s="51">
        <v>54.188983917236328</v>
      </c>
      <c r="B58" s="85">
        <v>3.3815771675909647E-4</v>
      </c>
      <c r="C58" s="85">
        <f t="shared" si="1"/>
        <v>0.99966184228324095</v>
      </c>
      <c r="D58" s="70">
        <f t="shared" si="2"/>
        <v>0</v>
      </c>
      <c r="E58" s="122">
        <f>(2*Table!$AC$16*0.147)/A58</f>
        <v>1.6913970080190075</v>
      </c>
      <c r="F58" s="122">
        <f t="shared" si="3"/>
        <v>3.382794016038015</v>
      </c>
      <c r="G58" s="51">
        <f>IF((('Raw Data'!C58)/('Raw Data'!C$136)*100)&lt;0,0,('Raw Data'!C58)/('Raw Data'!C$136)*100)</f>
        <v>3.3815771675909677E-2</v>
      </c>
      <c r="H58" s="51">
        <f t="shared" si="4"/>
        <v>0</v>
      </c>
      <c r="I58" s="132">
        <f t="shared" si="5"/>
        <v>3.6456112700959664E-2</v>
      </c>
      <c r="J58" s="122">
        <f>'Raw Data'!F58/I58</f>
        <v>0</v>
      </c>
      <c r="K58" s="123">
        <f t="shared" si="6"/>
        <v>9.1969905360272636E-2</v>
      </c>
      <c r="L58" s="51">
        <f>A58*Table!$AC$9/$AC$16</f>
        <v>12.167456784202097</v>
      </c>
      <c r="M58" s="51">
        <f>A58*Table!$AD$9/$AC$16</f>
        <v>4.1716994688692903</v>
      </c>
      <c r="N58" s="51">
        <f>ABS(A58*Table!$AE$9/$AC$16)</f>
        <v>5.2686633372841642</v>
      </c>
      <c r="O58" s="51">
        <f>($L58*(Table!$AC$10/Table!$AC$9)/(Table!$AC$12-Table!$AC$14))</f>
        <v>26.099220901334402</v>
      </c>
      <c r="P58" s="51">
        <f>ROUND(($N58*(Table!$AE$10/Table!$AE$9)/(Table!$AC$12-Table!$AC$13)),2)</f>
        <v>43.26</v>
      </c>
      <c r="Q58" s="51">
        <f>'Raw Data'!C58</f>
        <v>5.0000000000000044E-4</v>
      </c>
      <c r="R58" s="51">
        <f>'Raw Data'!C58/'Raw Data'!I$30*100</f>
        <v>4.7119407995101833E-3</v>
      </c>
      <c r="S58" s="117">
        <f t="shared" si="7"/>
        <v>0</v>
      </c>
      <c r="T58" s="117">
        <f t="shared" si="8"/>
        <v>0.97775257521765724</v>
      </c>
      <c r="U58" s="88">
        <f t="shared" si="9"/>
        <v>8.69538503749545E-5</v>
      </c>
      <c r="V58" s="88">
        <f t="shared" si="10"/>
        <v>5.4238826702364895E-5</v>
      </c>
      <c r="W58" s="88">
        <f t="shared" si="11"/>
        <v>0</v>
      </c>
      <c r="X58" s="31">
        <f t="shared" si="12"/>
        <v>5.4006013202623319E-3</v>
      </c>
      <c r="Z58" s="85"/>
      <c r="AS58" s="39"/>
      <c r="AT58" s="39"/>
    </row>
    <row r="59" spans="1:46" ht="12.4" customHeight="1" x14ac:dyDescent="0.2">
      <c r="A59" s="51">
        <v>59.017589569091797</v>
      </c>
      <c r="B59" s="85">
        <v>3.3815771675909647E-4</v>
      </c>
      <c r="C59" s="85">
        <f t="shared" si="1"/>
        <v>0.99966184228324095</v>
      </c>
      <c r="D59" s="70">
        <f t="shared" si="2"/>
        <v>0</v>
      </c>
      <c r="E59" s="122">
        <f>(2*Table!$AC$16*0.147)/A59</f>
        <v>1.5530130243273181</v>
      </c>
      <c r="F59" s="122">
        <f t="shared" si="3"/>
        <v>3.1060260486546363</v>
      </c>
      <c r="G59" s="51">
        <f>IF((('Raw Data'!C59)/('Raw Data'!C$136)*100)&lt;0,0,('Raw Data'!C59)/('Raw Data'!C$136)*100)</f>
        <v>3.3815771675909677E-2</v>
      </c>
      <c r="H59" s="51">
        <f t="shared" si="4"/>
        <v>0</v>
      </c>
      <c r="I59" s="132">
        <f t="shared" si="5"/>
        <v>3.7070460064829808E-2</v>
      </c>
      <c r="J59" s="122">
        <f>'Raw Data'!F59/I59</f>
        <v>0</v>
      </c>
      <c r="K59" s="123">
        <f t="shared" si="6"/>
        <v>0.10016504711641784</v>
      </c>
      <c r="L59" s="51">
        <f>A59*Table!$AC$9/$AC$16</f>
        <v>13.251659630423351</v>
      </c>
      <c r="M59" s="51">
        <f>A59*Table!$AD$9/$AC$16</f>
        <v>4.5434261590022915</v>
      </c>
      <c r="N59" s="51">
        <f>ABS(A59*Table!$AE$9/$AC$16)</f>
        <v>5.7381369411256644</v>
      </c>
      <c r="O59" s="51">
        <f>($L59*(Table!$AC$10/Table!$AC$9)/(Table!$AC$12-Table!$AC$14))</f>
        <v>28.424838332096421</v>
      </c>
      <c r="P59" s="51">
        <f>ROUND(($N59*(Table!$AE$10/Table!$AE$9)/(Table!$AC$12-Table!$AC$13)),2)</f>
        <v>47.11</v>
      </c>
      <c r="Q59" s="51">
        <f>'Raw Data'!C59</f>
        <v>5.0000000000000044E-4</v>
      </c>
      <c r="R59" s="51">
        <f>'Raw Data'!C59/'Raw Data'!I$30*100</f>
        <v>4.7119407995101833E-3</v>
      </c>
      <c r="S59" s="117">
        <f t="shared" si="7"/>
        <v>0</v>
      </c>
      <c r="T59" s="117">
        <f t="shared" si="8"/>
        <v>0.97775257521765724</v>
      </c>
      <c r="U59" s="88">
        <f t="shared" si="9"/>
        <v>7.9839600937851285E-5</v>
      </c>
      <c r="V59" s="88">
        <f t="shared" si="10"/>
        <v>4.6948761301543655E-5</v>
      </c>
      <c r="W59" s="88">
        <f t="shared" si="11"/>
        <v>0</v>
      </c>
      <c r="X59" s="31">
        <f t="shared" si="12"/>
        <v>5.4006013202623319E-3</v>
      </c>
      <c r="Z59" s="85"/>
      <c r="AS59" s="39"/>
      <c r="AT59" s="39"/>
    </row>
    <row r="60" spans="1:46" ht="12.4" customHeight="1" x14ac:dyDescent="0.2">
      <c r="A60" s="51">
        <v>64.041252136230469</v>
      </c>
      <c r="B60" s="85">
        <v>3.3815771675909647E-4</v>
      </c>
      <c r="C60" s="85">
        <f t="shared" si="1"/>
        <v>0.99966184228324095</v>
      </c>
      <c r="D60" s="70">
        <f t="shared" si="2"/>
        <v>0</v>
      </c>
      <c r="E60" s="122">
        <f>(2*Table!$AC$16*0.147)/A60</f>
        <v>1.4311882139692116</v>
      </c>
      <c r="F60" s="122">
        <f t="shared" si="3"/>
        <v>2.8623764279384232</v>
      </c>
      <c r="G60" s="51">
        <f>IF((('Raw Data'!C60)/('Raw Data'!C$136)*100)&lt;0,0,('Raw Data'!C60)/('Raw Data'!C$136)*100)</f>
        <v>3.3815771675909677E-2</v>
      </c>
      <c r="H60" s="51">
        <f t="shared" si="4"/>
        <v>0</v>
      </c>
      <c r="I60" s="132">
        <f t="shared" si="5"/>
        <v>3.547834685035986E-2</v>
      </c>
      <c r="J60" s="122">
        <f>'Raw Data'!F60/I60</f>
        <v>0</v>
      </c>
      <c r="K60" s="123">
        <f t="shared" si="6"/>
        <v>0.10869124077170664</v>
      </c>
      <c r="L60" s="51">
        <f>A60*Table!$AC$9/$AC$16</f>
        <v>14.379660060869343</v>
      </c>
      <c r="M60" s="51">
        <f>A60*Table!$AD$9/$AC$16</f>
        <v>4.9301691637266325</v>
      </c>
      <c r="N60" s="51">
        <f>ABS(A60*Table!$AE$9/$AC$16)</f>
        <v>6.2265754552486694</v>
      </c>
      <c r="O60" s="51">
        <f>($L60*(Table!$AC$10/Table!$AC$9)/(Table!$AC$12-Table!$AC$14))</f>
        <v>30.84440167496642</v>
      </c>
      <c r="P60" s="51">
        <f>ROUND(($N60*(Table!$AE$10/Table!$AE$9)/(Table!$AC$12-Table!$AC$13)),2)</f>
        <v>51.12</v>
      </c>
      <c r="Q60" s="51">
        <f>'Raw Data'!C60</f>
        <v>5.0000000000000044E-4</v>
      </c>
      <c r="R60" s="51">
        <f>'Raw Data'!C60/'Raw Data'!I$30*100</f>
        <v>4.7119407995101833E-3</v>
      </c>
      <c r="S60" s="117">
        <f t="shared" si="7"/>
        <v>0</v>
      </c>
      <c r="T60" s="117">
        <f t="shared" si="8"/>
        <v>0.97775257521765724</v>
      </c>
      <c r="U60" s="88">
        <f t="shared" si="9"/>
        <v>7.3576650086210085E-5</v>
      </c>
      <c r="V60" s="88">
        <f t="shared" si="10"/>
        <v>4.0891237489163384E-5</v>
      </c>
      <c r="W60" s="88">
        <f t="shared" si="11"/>
        <v>0</v>
      </c>
      <c r="X60" s="31">
        <f t="shared" si="12"/>
        <v>5.4006013202623319E-3</v>
      </c>
      <c r="Z60" s="85"/>
      <c r="AS60" s="39"/>
      <c r="AT60" s="39"/>
    </row>
    <row r="61" spans="1:46" ht="12.4" customHeight="1" x14ac:dyDescent="0.2">
      <c r="A61" s="51">
        <v>70.493621826171875</v>
      </c>
      <c r="B61" s="85">
        <v>7.4394697687001229E-4</v>
      </c>
      <c r="C61" s="85">
        <f t="shared" si="1"/>
        <v>0.99925605302313003</v>
      </c>
      <c r="D61" s="70">
        <f t="shared" si="2"/>
        <v>4.0578926011091581E-4</v>
      </c>
      <c r="E61" s="122">
        <f>(2*Table!$AC$16*0.147)/A61</f>
        <v>1.3001897603050272</v>
      </c>
      <c r="F61" s="122">
        <f t="shared" si="3"/>
        <v>2.6003795206100544</v>
      </c>
      <c r="G61" s="51">
        <f>IF((('Raw Data'!C61)/('Raw Data'!C$136)*100)&lt;0,0,('Raw Data'!C61)/('Raw Data'!C$136)*100)</f>
        <v>7.4394697687001007E-2</v>
      </c>
      <c r="H61" s="51">
        <f t="shared" si="4"/>
        <v>4.0578926011091331E-2</v>
      </c>
      <c r="I61" s="132">
        <f t="shared" si="5"/>
        <v>4.1690009685690504E-2</v>
      </c>
      <c r="J61" s="122">
        <f>'Raw Data'!F61/I61</f>
        <v>9.7334892260817728E-3</v>
      </c>
      <c r="K61" s="123">
        <f t="shared" si="6"/>
        <v>0.11964224569624535</v>
      </c>
      <c r="L61" s="51">
        <f>A61*Table!$AC$9/$AC$16</f>
        <v>15.82845875910597</v>
      </c>
      <c r="M61" s="51">
        <f>A61*Table!$AD$9/$AC$16</f>
        <v>5.4269001459791903</v>
      </c>
      <c r="N61" s="51">
        <f>ABS(A61*Table!$AE$9/$AC$16)</f>
        <v>6.8539236940700414</v>
      </c>
      <c r="O61" s="51">
        <f>($L61*(Table!$AC$10/Table!$AC$9)/(Table!$AC$12-Table!$AC$14))</f>
        <v>33.952077990360301</v>
      </c>
      <c r="P61" s="51">
        <f>ROUND(($N61*(Table!$AE$10/Table!$AE$9)/(Table!$AC$12-Table!$AC$13)),2)</f>
        <v>56.27</v>
      </c>
      <c r="Q61" s="51">
        <f>'Raw Data'!C61</f>
        <v>1.0999999999999968E-3</v>
      </c>
      <c r="R61" s="51">
        <f>'Raw Data'!C61/'Raw Data'!I$30*100</f>
        <v>1.0366269758922362E-2</v>
      </c>
      <c r="S61" s="117">
        <f t="shared" si="7"/>
        <v>5.1903114186851217E-3</v>
      </c>
      <c r="T61" s="117">
        <f t="shared" si="8"/>
        <v>0.97323448872137908</v>
      </c>
      <c r="U61" s="88">
        <f t="shared" si="9"/>
        <v>1.4705259128952456E-4</v>
      </c>
      <c r="V61" s="88">
        <f t="shared" si="10"/>
        <v>1.3187704300572902E-4</v>
      </c>
      <c r="W61" s="88">
        <f t="shared" si="11"/>
        <v>1.0967734079598038E-3</v>
      </c>
      <c r="X61" s="31">
        <f t="shared" si="12"/>
        <v>6.4973747282221356E-3</v>
      </c>
      <c r="Z61" s="85"/>
      <c r="AS61" s="39"/>
      <c r="AT61" s="39"/>
    </row>
    <row r="62" spans="1:46" ht="12.4" customHeight="1" x14ac:dyDescent="0.2">
      <c r="A62" s="51">
        <v>76.769905090332031</v>
      </c>
      <c r="B62" s="85">
        <v>1.3526308670363859E-3</v>
      </c>
      <c r="C62" s="85">
        <f t="shared" si="1"/>
        <v>0.99864736913296359</v>
      </c>
      <c r="D62" s="70">
        <f t="shared" si="2"/>
        <v>6.0868389016637361E-4</v>
      </c>
      <c r="E62" s="122">
        <f>(2*Table!$AC$16*0.147)/A62</f>
        <v>1.1938934294285868</v>
      </c>
      <c r="F62" s="122">
        <f t="shared" si="3"/>
        <v>2.3877868588571736</v>
      </c>
      <c r="G62" s="51">
        <f>IF((('Raw Data'!C62)/('Raw Data'!C$136)*100)&lt;0,0,('Raw Data'!C62)/('Raw Data'!C$136)*100)</f>
        <v>0.13526308670363871</v>
      </c>
      <c r="H62" s="51">
        <f t="shared" si="4"/>
        <v>6.08683890166377E-2</v>
      </c>
      <c r="I62" s="132">
        <f t="shared" si="5"/>
        <v>3.7041179341383332E-2</v>
      </c>
      <c r="J62" s="122">
        <f>'Raw Data'!F62/I62</f>
        <v>1.643262717303226E-2</v>
      </c>
      <c r="K62" s="123">
        <f t="shared" si="6"/>
        <v>0.13029439556310174</v>
      </c>
      <c r="L62" s="51">
        <f>A62*Table!$AC$9/$AC$16</f>
        <v>17.237719458636988</v>
      </c>
      <c r="M62" s="51">
        <f>A62*Table!$AD$9/$AC$16</f>
        <v>5.9100752429612537</v>
      </c>
      <c r="N62" s="51">
        <f>ABS(A62*Table!$AE$9/$AC$16)</f>
        <v>7.4641514772444877</v>
      </c>
      <c r="O62" s="51">
        <f>($L62*(Table!$AC$10/Table!$AC$9)/(Table!$AC$12-Table!$AC$14))</f>
        <v>36.974945213721554</v>
      </c>
      <c r="P62" s="51">
        <f>ROUND(($N62*(Table!$AE$10/Table!$AE$9)/(Table!$AC$12-Table!$AC$13)),2)</f>
        <v>61.28</v>
      </c>
      <c r="Q62" s="51">
        <f>'Raw Data'!C62</f>
        <v>2.0000000000000018E-3</v>
      </c>
      <c r="R62" s="51">
        <f>'Raw Data'!C62/'Raw Data'!I$30*100</f>
        <v>1.8847763198040733E-2</v>
      </c>
      <c r="S62" s="117">
        <f t="shared" si="7"/>
        <v>7.7854671280276812E-3</v>
      </c>
      <c r="T62" s="117">
        <f t="shared" si="8"/>
        <v>0.96752018340150991</v>
      </c>
      <c r="U62" s="88">
        <f t="shared" si="9"/>
        <v>2.4550978897086475E-4</v>
      </c>
      <c r="V62" s="88">
        <f t="shared" si="10"/>
        <v>3.1374676638109579E-4</v>
      </c>
      <c r="W62" s="88">
        <f t="shared" si="11"/>
        <v>1.3871576219176866E-3</v>
      </c>
      <c r="X62" s="31">
        <f t="shared" si="12"/>
        <v>7.884532350139823E-3</v>
      </c>
      <c r="Z62" s="85"/>
      <c r="AS62" s="39"/>
      <c r="AT62" s="39"/>
    </row>
    <row r="63" spans="1:46" x14ac:dyDescent="0.2">
      <c r="A63" s="51">
        <v>84.841224670410156</v>
      </c>
      <c r="B63" s="85">
        <v>2.6376301907209522E-3</v>
      </c>
      <c r="C63" s="85">
        <f t="shared" si="1"/>
        <v>0.99736236980927906</v>
      </c>
      <c r="D63" s="70">
        <f t="shared" si="2"/>
        <v>1.2849993236845663E-3</v>
      </c>
      <c r="E63" s="122">
        <f>(2*Table!$AC$16*0.147)/A63</f>
        <v>1.0803130862533381</v>
      </c>
      <c r="F63" s="122">
        <f t="shared" si="3"/>
        <v>2.1606261725066762</v>
      </c>
      <c r="G63" s="51">
        <f>IF((('Raw Data'!C63)/('Raw Data'!C$136)*100)&lt;0,0,('Raw Data'!C63)/('Raw Data'!C$136)*100)</f>
        <v>0.26376301907209526</v>
      </c>
      <c r="H63" s="51">
        <f t="shared" si="4"/>
        <v>0.12849993236845655</v>
      </c>
      <c r="I63" s="132">
        <f t="shared" si="5"/>
        <v>4.3415925171395767E-2</v>
      </c>
      <c r="J63" s="122">
        <f>'Raw Data'!F63/I63</f>
        <v>2.9597418887463377E-2</v>
      </c>
      <c r="K63" s="123">
        <f t="shared" si="6"/>
        <v>0.14399309305198724</v>
      </c>
      <c r="L63" s="51">
        <f>A63*Table!$AC$9/$AC$16</f>
        <v>19.050033052338591</v>
      </c>
      <c r="M63" s="51">
        <f>A63*Table!$AD$9/$AC$16</f>
        <v>6.5314399036589448</v>
      </c>
      <c r="N63" s="51">
        <f>ABS(A63*Table!$AE$9/$AC$16)</f>
        <v>8.2489062831292159</v>
      </c>
      <c r="O63" s="51">
        <f>($L63*(Table!$AC$10/Table!$AC$9)/(Table!$AC$12-Table!$AC$14))</f>
        <v>40.862361759628044</v>
      </c>
      <c r="P63" s="51">
        <f>ROUND(($N63*(Table!$AE$10/Table!$AE$9)/(Table!$AC$12-Table!$AC$13)),2)</f>
        <v>67.73</v>
      </c>
      <c r="Q63" s="51">
        <f>'Raw Data'!C63</f>
        <v>3.9000000000000007E-3</v>
      </c>
      <c r="R63" s="51">
        <f>'Raw Data'!C63/'Raw Data'!I$30*100</f>
        <v>3.6753138236179393E-2</v>
      </c>
      <c r="S63" s="117">
        <f t="shared" si="7"/>
        <v>1.6435986159169549E-2</v>
      </c>
      <c r="T63" s="117">
        <f t="shared" si="8"/>
        <v>0.95764278246877987</v>
      </c>
      <c r="U63" s="88">
        <f t="shared" si="9"/>
        <v>4.3319905363173859E-4</v>
      </c>
      <c r="V63" s="88">
        <f t="shared" si="10"/>
        <v>8.1961794197018493E-4</v>
      </c>
      <c r="W63" s="88">
        <f t="shared" si="11"/>
        <v>2.3977563713531613E-3</v>
      </c>
      <c r="X63" s="31">
        <f t="shared" si="12"/>
        <v>1.0282288721492984E-2</v>
      </c>
      <c r="AS63" s="39"/>
      <c r="AT63" s="39"/>
    </row>
    <row r="64" spans="1:46" x14ac:dyDescent="0.2">
      <c r="A64" s="51">
        <v>91.886245727539062</v>
      </c>
      <c r="B64" s="85">
        <v>4.5313134045718928E-3</v>
      </c>
      <c r="C64" s="85">
        <f t="shared" si="1"/>
        <v>0.99546868659542809</v>
      </c>
      <c r="D64" s="70">
        <f t="shared" si="2"/>
        <v>1.8936832138509406E-3</v>
      </c>
      <c r="E64" s="122">
        <f>(2*Table!$AC$16*0.147)/A64</f>
        <v>0.99748427568777964</v>
      </c>
      <c r="F64" s="122">
        <f t="shared" si="3"/>
        <v>1.9949685513755593</v>
      </c>
      <c r="G64" s="51">
        <f>IF((('Raw Data'!C64)/('Raw Data'!C$136)*100)&lt;0,0,('Raw Data'!C64)/('Raw Data'!C$136)*100)</f>
        <v>0.45313134045718911</v>
      </c>
      <c r="H64" s="51">
        <f t="shared" si="4"/>
        <v>0.18936832138509385</v>
      </c>
      <c r="I64" s="132">
        <f t="shared" si="5"/>
        <v>3.4643578693532094E-2</v>
      </c>
      <c r="J64" s="122">
        <f>'Raw Data'!F64/I64</f>
        <v>5.4661882093736645E-2</v>
      </c>
      <c r="K64" s="123">
        <f t="shared" si="6"/>
        <v>0.15594994983444443</v>
      </c>
      <c r="L64" s="51">
        <f>A64*Table!$AC$9/$AC$16</f>
        <v>20.631904182960476</v>
      </c>
      <c r="M64" s="51">
        <f>A64*Table!$AD$9/$AC$16</f>
        <v>7.0737957198721624</v>
      </c>
      <c r="N64" s="51">
        <f>ABS(A64*Table!$AE$9/$AC$16)</f>
        <v>8.9338765754450975</v>
      </c>
      <c r="O64" s="51">
        <f>($L64*(Table!$AC$10/Table!$AC$9)/(Table!$AC$12-Table!$AC$14))</f>
        <v>44.255478727928953</v>
      </c>
      <c r="P64" s="51">
        <f>ROUND(($N64*(Table!$AE$10/Table!$AE$9)/(Table!$AC$12-Table!$AC$13)),2)</f>
        <v>73.349999999999994</v>
      </c>
      <c r="Q64" s="51">
        <f>'Raw Data'!C64</f>
        <v>6.6999999999999976E-3</v>
      </c>
      <c r="R64" s="51">
        <f>'Raw Data'!C64/'Raw Data'!I$30*100</f>
        <v>6.3140006713436364E-2</v>
      </c>
      <c r="S64" s="117">
        <f t="shared" si="7"/>
        <v>2.4221453287197235E-2</v>
      </c>
      <c r="T64" s="117">
        <f t="shared" si="8"/>
        <v>0.9452331203919474</v>
      </c>
      <c r="U64" s="88">
        <f t="shared" si="9"/>
        <v>6.8715405895087938E-4</v>
      </c>
      <c r="V64" s="88">
        <f t="shared" si="10"/>
        <v>1.7882630627978587E-3</v>
      </c>
      <c r="W64" s="88">
        <f t="shared" si="11"/>
        <v>3.0124671979717224E-3</v>
      </c>
      <c r="X64" s="31">
        <f t="shared" si="12"/>
        <v>1.3294755919464706E-2</v>
      </c>
      <c r="AS64" s="39"/>
      <c r="AT64" s="39"/>
    </row>
    <row r="65" spans="1:46" x14ac:dyDescent="0.2">
      <c r="A65" s="51">
        <v>102.22554016113281</v>
      </c>
      <c r="B65" s="85">
        <v>8.521574462329231E-3</v>
      </c>
      <c r="C65" s="85">
        <f t="shared" si="1"/>
        <v>0.99147842553767074</v>
      </c>
      <c r="D65" s="70">
        <f t="shared" si="2"/>
        <v>3.9902610577573381E-3</v>
      </c>
      <c r="E65" s="122">
        <f>(2*Table!$AC$16*0.147)/A65</f>
        <v>0.89659673229148495</v>
      </c>
      <c r="F65" s="122">
        <f t="shared" si="3"/>
        <v>1.7931934645829699</v>
      </c>
      <c r="G65" s="51">
        <f>IF((('Raw Data'!C65)/('Raw Data'!C$136)*100)&lt;0,0,('Raw Data'!C65)/('Raw Data'!C$136)*100)</f>
        <v>0.85215744623292311</v>
      </c>
      <c r="H65" s="51">
        <f t="shared" si="4"/>
        <v>0.399026105775734</v>
      </c>
      <c r="I65" s="132">
        <f t="shared" si="5"/>
        <v>4.630890649103301E-2</v>
      </c>
      <c r="J65" s="122">
        <f>'Raw Data'!F65/I65</f>
        <v>8.6166168888699435E-2</v>
      </c>
      <c r="K65" s="123">
        <f t="shared" si="6"/>
        <v>0.17349786938949538</v>
      </c>
      <c r="L65" s="51">
        <f>A65*Table!$AC$9/$AC$16</f>
        <v>22.953463088586645</v>
      </c>
      <c r="M65" s="51">
        <f>A65*Table!$AD$9/$AC$16</f>
        <v>7.8697587732297061</v>
      </c>
      <c r="N65" s="51">
        <f>ABS(A65*Table!$AE$9/$AC$16)</f>
        <v>9.9391410697722282</v>
      </c>
      <c r="O65" s="51">
        <f>($L65*(Table!$AC$10/Table!$AC$9)/(Table!$AC$12-Table!$AC$14))</f>
        <v>49.235227560245917</v>
      </c>
      <c r="P65" s="51">
        <f>ROUND(($N65*(Table!$AE$10/Table!$AE$9)/(Table!$AC$12-Table!$AC$13)),2)</f>
        <v>81.599999999999994</v>
      </c>
      <c r="Q65" s="51">
        <f>'Raw Data'!C65</f>
        <v>1.26E-2</v>
      </c>
      <c r="R65" s="51">
        <f>'Raw Data'!C65/'Raw Data'!I$30*100</f>
        <v>0.1187409081476565</v>
      </c>
      <c r="S65" s="117">
        <f t="shared" si="7"/>
        <v>5.1038062283737022E-2</v>
      </c>
      <c r="T65" s="117">
        <f t="shared" si="8"/>
        <v>0.92410620355122131</v>
      </c>
      <c r="U65" s="88">
        <f t="shared" si="9"/>
        <v>1.1615581386069604E-3</v>
      </c>
      <c r="V65" s="88">
        <f t="shared" si="10"/>
        <v>4.344673506853405E-3</v>
      </c>
      <c r="W65" s="88">
        <f t="shared" si="11"/>
        <v>5.1285960554704104E-3</v>
      </c>
      <c r="X65" s="31">
        <f t="shared" si="12"/>
        <v>1.8423351974935116E-2</v>
      </c>
      <c r="AS65" s="39"/>
      <c r="AT65" s="39"/>
    </row>
    <row r="66" spans="1:46" x14ac:dyDescent="0.2">
      <c r="A66" s="51">
        <v>111.09603881835937</v>
      </c>
      <c r="B66" s="85">
        <v>1.5352360340862981E-2</v>
      </c>
      <c r="C66" s="85">
        <f t="shared" si="1"/>
        <v>0.98464763965913704</v>
      </c>
      <c r="D66" s="70">
        <f t="shared" si="2"/>
        <v>6.8307858785337499E-3</v>
      </c>
      <c r="E66" s="122">
        <f>(2*Table!$AC$16*0.147)/A66</f>
        <v>0.82500768020233872</v>
      </c>
      <c r="F66" s="122">
        <f t="shared" si="3"/>
        <v>1.6500153604046774</v>
      </c>
      <c r="G66" s="51">
        <f>IF((('Raw Data'!C66)/('Raw Data'!C$136)*100)&lt;0,0,('Raw Data'!C66)/('Raw Data'!C$136)*100)</f>
        <v>1.5352360340862983</v>
      </c>
      <c r="H66" s="51">
        <f t="shared" si="4"/>
        <v>0.68307858785337516</v>
      </c>
      <c r="I66" s="132">
        <f t="shared" si="5"/>
        <v>3.6139160192085643E-2</v>
      </c>
      <c r="J66" s="122">
        <f>'Raw Data'!F66/I66</f>
        <v>0.18901340933842928</v>
      </c>
      <c r="K66" s="123">
        <f t="shared" si="6"/>
        <v>0.18855293894476816</v>
      </c>
      <c r="L66" s="51">
        <f>A66*Table!$AC$9/$AC$16</f>
        <v>24.945222321994162</v>
      </c>
      <c r="M66" s="51">
        <f>A66*Table!$AD$9/$AC$16</f>
        <v>8.552647653255141</v>
      </c>
      <c r="N66" s="51">
        <f>ABS(A66*Table!$AE$9/$AC$16)</f>
        <v>10.801598116948794</v>
      </c>
      <c r="O66" s="51">
        <f>($L66*(Table!$AC$10/Table!$AC$9)/(Table!$AC$12-Table!$AC$14))</f>
        <v>53.507555388232873</v>
      </c>
      <c r="P66" s="51">
        <f>ROUND(($N66*(Table!$AE$10/Table!$AE$9)/(Table!$AC$12-Table!$AC$13)),2)</f>
        <v>88.68</v>
      </c>
      <c r="Q66" s="51">
        <f>'Raw Data'!C66</f>
        <v>2.2700000000000005E-2</v>
      </c>
      <c r="R66" s="51">
        <f>'Raw Data'!C66/'Raw Data'!I$30*100</f>
        <v>0.21392211229776215</v>
      </c>
      <c r="S66" s="117">
        <f t="shared" si="7"/>
        <v>8.7370242214532892E-2</v>
      </c>
      <c r="T66" s="117">
        <f t="shared" si="8"/>
        <v>0.89348465393203724</v>
      </c>
      <c r="U66" s="88">
        <f t="shared" si="9"/>
        <v>1.9255602141451875E-3</v>
      </c>
      <c r="V66" s="88">
        <f t="shared" si="10"/>
        <v>1.0213132318013744E-2</v>
      </c>
      <c r="W66" s="88">
        <f t="shared" si="11"/>
        <v>7.433434787162338E-3</v>
      </c>
      <c r="X66" s="31">
        <f t="shared" si="12"/>
        <v>2.5856786762097454E-2</v>
      </c>
      <c r="AS66" s="39"/>
      <c r="AT66" s="39"/>
    </row>
    <row r="67" spans="1:46" x14ac:dyDescent="0.2">
      <c r="A67" s="51">
        <v>120.78010559082031</v>
      </c>
      <c r="B67" s="85">
        <v>2.8202353577708644E-2</v>
      </c>
      <c r="C67" s="85">
        <f t="shared" si="1"/>
        <v>0.97179764642229138</v>
      </c>
      <c r="D67" s="70">
        <f t="shared" si="2"/>
        <v>1.2849993236845663E-2</v>
      </c>
      <c r="E67" s="122">
        <f>(2*Table!$AC$16*0.147)/A67</f>
        <v>0.7588591251585205</v>
      </c>
      <c r="F67" s="122">
        <f t="shared" si="3"/>
        <v>1.517718250317041</v>
      </c>
      <c r="G67" s="51">
        <f>IF((('Raw Data'!C67)/('Raw Data'!C$136)*100)&lt;0,0,('Raw Data'!C67)/('Raw Data'!C$136)*100)</f>
        <v>2.8202353577708639</v>
      </c>
      <c r="H67" s="51">
        <f t="shared" si="4"/>
        <v>1.2849993236845656</v>
      </c>
      <c r="I67" s="132">
        <f t="shared" si="5"/>
        <v>3.6296830707725394E-2</v>
      </c>
      <c r="J67" s="122">
        <f>'Raw Data'!F67/I67</f>
        <v>0.35402521339447618</v>
      </c>
      <c r="K67" s="123">
        <f t="shared" si="6"/>
        <v>0.20498880173795295</v>
      </c>
      <c r="L67" s="51">
        <f>A67*Table!$AC$9/$AC$16</f>
        <v>27.119658073164736</v>
      </c>
      <c r="M67" s="51">
        <f>A67*Table!$AD$9/$AC$16</f>
        <v>9.2981684822279096</v>
      </c>
      <c r="N67" s="51">
        <f>ABS(A67*Table!$AE$9/$AC$16)</f>
        <v>11.743156416654202</v>
      </c>
      <c r="O67" s="51">
        <f>($L67*(Table!$AC$10/Table!$AC$9)/(Table!$AC$12-Table!$AC$14))</f>
        <v>58.171724738663102</v>
      </c>
      <c r="P67" s="51">
        <f>ROUND(($N67*(Table!$AE$10/Table!$AE$9)/(Table!$AC$12-Table!$AC$13)),2)</f>
        <v>96.41</v>
      </c>
      <c r="Q67" s="51">
        <f>'Raw Data'!C67</f>
        <v>4.1699999999999994E-2</v>
      </c>
      <c r="R67" s="51">
        <f>'Raw Data'!C67/'Raw Data'!I$30*100</f>
        <v>0.3929758626791488</v>
      </c>
      <c r="S67" s="117">
        <f t="shared" si="7"/>
        <v>0.16435986159169547</v>
      </c>
      <c r="T67" s="117">
        <f t="shared" si="8"/>
        <v>0.84474687537639448</v>
      </c>
      <c r="U67" s="88">
        <f t="shared" si="9"/>
        <v>3.2536472853441209E-3</v>
      </c>
      <c r="V67" s="88">
        <f t="shared" si="10"/>
        <v>2.4796555800111239E-2</v>
      </c>
      <c r="W67" s="88">
        <f t="shared" si="11"/>
        <v>1.1831181082278054E-2</v>
      </c>
      <c r="X67" s="31">
        <f t="shared" si="12"/>
        <v>3.768796784437551E-2</v>
      </c>
      <c r="AS67" s="39"/>
      <c r="AT67" s="39"/>
    </row>
    <row r="68" spans="1:46" x14ac:dyDescent="0.2">
      <c r="A68" s="51">
        <v>133.01019287109375</v>
      </c>
      <c r="B68" s="85">
        <v>5.5998917895306373E-2</v>
      </c>
      <c r="C68" s="85">
        <f t="shared" si="1"/>
        <v>0.94400108210469358</v>
      </c>
      <c r="D68" s="70">
        <f t="shared" si="2"/>
        <v>2.7796564317597729E-2</v>
      </c>
      <c r="E68" s="122">
        <f>(2*Table!$AC$16*0.147)/A68</f>
        <v>0.68908316939312142</v>
      </c>
      <c r="F68" s="122">
        <f t="shared" si="3"/>
        <v>1.3781663387862428</v>
      </c>
      <c r="G68" s="51">
        <f>IF((('Raw Data'!C68)/('Raw Data'!C$136)*100)&lt;0,0,('Raw Data'!C68)/('Raw Data'!C$136)*100)</f>
        <v>5.5998917895306368</v>
      </c>
      <c r="H68" s="51">
        <f t="shared" si="4"/>
        <v>2.7796564317597729</v>
      </c>
      <c r="I68" s="132">
        <f t="shared" si="5"/>
        <v>4.1889518257932495E-2</v>
      </c>
      <c r="J68" s="122">
        <f>'Raw Data'!F68/I68</f>
        <v>0.66356848857611228</v>
      </c>
      <c r="K68" s="123">
        <f t="shared" si="6"/>
        <v>0.22574578753847185</v>
      </c>
      <c r="L68" s="51">
        <f>A68*Table!$AC$9/$AC$16</f>
        <v>29.865770801113744</v>
      </c>
      <c r="M68" s="51">
        <f>A68*Table!$AD$9/$AC$16</f>
        <v>10.23969284609614</v>
      </c>
      <c r="N68" s="51">
        <f>ABS(A68*Table!$AE$9/$AC$16)</f>
        <v>12.932258108684016</v>
      </c>
      <c r="O68" s="51">
        <f>($L68*(Table!$AC$10/Table!$AC$9)/(Table!$AC$12-Table!$AC$14))</f>
        <v>64.062142430531409</v>
      </c>
      <c r="P68" s="51">
        <f>ROUND(($N68*(Table!$AE$10/Table!$AE$9)/(Table!$AC$12-Table!$AC$13)),2)</f>
        <v>106.18</v>
      </c>
      <c r="Q68" s="51">
        <f>'Raw Data'!C68</f>
        <v>8.2799999999999985E-2</v>
      </c>
      <c r="R68" s="51">
        <f>'Raw Data'!C68/'Raw Data'!I$30*100</f>
        <v>0.7802973963988854</v>
      </c>
      <c r="S68" s="117">
        <f t="shared" si="7"/>
        <v>0.3555363321799308</v>
      </c>
      <c r="T68" s="117">
        <f t="shared" si="8"/>
        <v>0.75781582748302334</v>
      </c>
      <c r="U68" s="88">
        <f t="shared" si="9"/>
        <v>5.8664481236795681E-3</v>
      </c>
      <c r="V68" s="88">
        <f t="shared" si="10"/>
        <v>6.7188573013376773E-2</v>
      </c>
      <c r="W68" s="88">
        <f t="shared" si="11"/>
        <v>2.1102664088894604E-2</v>
      </c>
      <c r="X68" s="31">
        <f t="shared" si="12"/>
        <v>5.879063193327011E-2</v>
      </c>
      <c r="AS68" s="39"/>
      <c r="AT68" s="39"/>
    </row>
    <row r="69" spans="1:46" x14ac:dyDescent="0.2">
      <c r="A69" s="51">
        <v>145.136474609375</v>
      </c>
      <c r="B69" s="85">
        <v>0.10361152441498715</v>
      </c>
      <c r="C69" s="85">
        <f t="shared" si="1"/>
        <v>0.89638847558501289</v>
      </c>
      <c r="D69" s="70">
        <f t="shared" si="2"/>
        <v>4.7612606519680779E-2</v>
      </c>
      <c r="E69" s="122">
        <f>(2*Table!$AC$16*0.147)/A69</f>
        <v>0.63150965676882465</v>
      </c>
      <c r="F69" s="122">
        <f t="shared" si="3"/>
        <v>1.2630193135376493</v>
      </c>
      <c r="G69" s="51">
        <f>IF((('Raw Data'!C69)/('Raw Data'!C$136)*100)&lt;0,0,('Raw Data'!C69)/('Raw Data'!C$136)*100)</f>
        <v>10.361152441498716</v>
      </c>
      <c r="H69" s="51">
        <f t="shared" si="4"/>
        <v>4.7612606519680787</v>
      </c>
      <c r="I69" s="132">
        <f t="shared" si="5"/>
        <v>3.7891646575823029E-2</v>
      </c>
      <c r="J69" s="122">
        <f>'Raw Data'!F69/I69</f>
        <v>1.2565462528635605</v>
      </c>
      <c r="K69" s="123">
        <f t="shared" si="6"/>
        <v>0.24632659387994291</v>
      </c>
      <c r="L69" s="51">
        <f>A69*Table!$AC$9/$AC$16</f>
        <v>32.588575296376938</v>
      </c>
      <c r="M69" s="51">
        <f>A69*Table!$AD$9/$AC$16</f>
        <v>11.173225815900665</v>
      </c>
      <c r="N69" s="51">
        <f>ABS(A69*Table!$AE$9/$AC$16)</f>
        <v>14.111267039902211</v>
      </c>
      <c r="O69" s="51">
        <f>($L69*(Table!$AC$10/Table!$AC$9)/(Table!$AC$12-Table!$AC$14))</f>
        <v>69.902563913292454</v>
      </c>
      <c r="P69" s="51">
        <f>ROUND(($N69*(Table!$AE$10/Table!$AE$9)/(Table!$AC$12-Table!$AC$13)),2)</f>
        <v>115.86</v>
      </c>
      <c r="Q69" s="51">
        <f>'Raw Data'!C69</f>
        <v>0.1532</v>
      </c>
      <c r="R69" s="51">
        <f>'Raw Data'!C69/'Raw Data'!I$30*100</f>
        <v>1.4437386609699188</v>
      </c>
      <c r="S69" s="117">
        <f t="shared" si="7"/>
        <v>0.60899653979238755</v>
      </c>
      <c r="T69" s="117">
        <f t="shared" si="8"/>
        <v>0.63275466568493743</v>
      </c>
      <c r="U69" s="88">
        <f t="shared" si="9"/>
        <v>9.9474557643462382E-3</v>
      </c>
      <c r="V69" s="88">
        <f t="shared" si="10"/>
        <v>0.16409823717262911</v>
      </c>
      <c r="W69" s="88">
        <f t="shared" si="11"/>
        <v>3.0358816003564468E-2</v>
      </c>
      <c r="X69" s="31">
        <f t="shared" si="12"/>
        <v>8.9149447936834575E-2</v>
      </c>
      <c r="AS69" s="39"/>
      <c r="AT69" s="39"/>
    </row>
    <row r="70" spans="1:46" x14ac:dyDescent="0.2">
      <c r="A70" s="51">
        <v>158.32455444335937</v>
      </c>
      <c r="B70" s="85">
        <v>0.17428648721763831</v>
      </c>
      <c r="C70" s="85">
        <f t="shared" si="1"/>
        <v>0.82571351278236171</v>
      </c>
      <c r="D70" s="70">
        <f t="shared" si="2"/>
        <v>7.0674962802651162E-2</v>
      </c>
      <c r="E70" s="122">
        <f>(2*Table!$AC$16*0.147)/A70</f>
        <v>0.57890632054798075</v>
      </c>
      <c r="F70" s="122">
        <f t="shared" si="3"/>
        <v>1.1578126410959615</v>
      </c>
      <c r="G70" s="51">
        <f>IF((('Raw Data'!C70)/('Raw Data'!C$136)*100)&lt;0,0,('Raw Data'!C70)/('Raw Data'!C$136)*100)</f>
        <v>17.428648721763832</v>
      </c>
      <c r="H70" s="51">
        <f t="shared" si="4"/>
        <v>7.0674962802651162</v>
      </c>
      <c r="I70" s="132">
        <f t="shared" si="5"/>
        <v>3.7771704726522026E-2</v>
      </c>
      <c r="J70" s="122">
        <f>'Raw Data'!F70/I70</f>
        <v>1.8711086331516715</v>
      </c>
      <c r="K70" s="123">
        <f t="shared" si="6"/>
        <v>0.26870949103977437</v>
      </c>
      <c r="L70" s="51">
        <f>A70*Table!$AC$9/$AC$16</f>
        <v>35.549793238601019</v>
      </c>
      <c r="M70" s="51">
        <f>A70*Table!$AD$9/$AC$16</f>
        <v>12.18850053894892</v>
      </c>
      <c r="N70" s="51">
        <f>ABS(A70*Table!$AE$9/$AC$16)</f>
        <v>15.393512021956377</v>
      </c>
      <c r="O70" s="51">
        <f>($L70*(Table!$AC$10/Table!$AC$9)/(Table!$AC$12-Table!$AC$14))</f>
        <v>76.25438275118195</v>
      </c>
      <c r="P70" s="51">
        <f>ROUND(($N70*(Table!$AE$10/Table!$AE$9)/(Table!$AC$12-Table!$AC$13)),2)</f>
        <v>126.38</v>
      </c>
      <c r="Q70" s="51">
        <f>'Raw Data'!C70</f>
        <v>0.25769999999999998</v>
      </c>
      <c r="R70" s="51">
        <f>'Raw Data'!C70/'Raw Data'!I$30*100</f>
        <v>2.4285342880675458</v>
      </c>
      <c r="S70" s="117">
        <f t="shared" si="7"/>
        <v>0.90397923875432529</v>
      </c>
      <c r="T70" s="117">
        <f t="shared" si="8"/>
        <v>0.47675535449637296</v>
      </c>
      <c r="U70" s="88">
        <f t="shared" si="9"/>
        <v>1.5338961771317374E-2</v>
      </c>
      <c r="V70" s="88">
        <f t="shared" si="10"/>
        <v>0.34131381933014443</v>
      </c>
      <c r="W70" s="88">
        <f t="shared" si="11"/>
        <v>3.7869105939562012E-2</v>
      </c>
      <c r="X70" s="31">
        <f t="shared" si="12"/>
        <v>0.1270185538763966</v>
      </c>
      <c r="AS70" s="39"/>
      <c r="AT70" s="39"/>
    </row>
    <row r="71" spans="1:46" x14ac:dyDescent="0.2">
      <c r="A71" s="51">
        <v>174.19569396972656</v>
      </c>
      <c r="B71" s="85">
        <v>0.25246855133234142</v>
      </c>
      <c r="C71" s="85">
        <f t="shared" si="1"/>
        <v>0.74753144866765853</v>
      </c>
      <c r="D71" s="70">
        <f t="shared" si="2"/>
        <v>7.8182064114703104E-2</v>
      </c>
      <c r="E71" s="122">
        <f>(2*Table!$AC$16*0.147)/A71</f>
        <v>0.52616160122265909</v>
      </c>
      <c r="F71" s="122">
        <f t="shared" si="3"/>
        <v>1.0523232024453182</v>
      </c>
      <c r="G71" s="51">
        <f>IF((('Raw Data'!C71)/('Raw Data'!C$136)*100)&lt;0,0,('Raw Data'!C71)/('Raw Data'!C$136)*100)</f>
        <v>25.246855133234142</v>
      </c>
      <c r="H71" s="51">
        <f t="shared" si="4"/>
        <v>7.8182064114703103</v>
      </c>
      <c r="I71" s="132">
        <f t="shared" si="5"/>
        <v>4.1489140751918951E-2</v>
      </c>
      <c r="J71" s="122">
        <f>'Raw Data'!F71/I71</f>
        <v>1.8843982472952765</v>
      </c>
      <c r="K71" s="123">
        <f t="shared" si="6"/>
        <v>0.29564609502609462</v>
      </c>
      <c r="L71" s="51">
        <f>A71*Table!$AC$9/$AC$16</f>
        <v>39.113458587965319</v>
      </c>
      <c r="M71" s="51">
        <f>A71*Table!$AD$9/$AC$16</f>
        <v>13.410328658730966</v>
      </c>
      <c r="N71" s="51">
        <f>ABS(A71*Table!$AE$9/$AC$16)</f>
        <v>16.936624383524293</v>
      </c>
      <c r="O71" s="51">
        <f>($L71*(Table!$AC$10/Table!$AC$9)/(Table!$AC$12-Table!$AC$14))</f>
        <v>83.898452569638195</v>
      </c>
      <c r="P71" s="51">
        <f>ROUND(($N71*(Table!$AE$10/Table!$AE$9)/(Table!$AC$12-Table!$AC$13)),2)</f>
        <v>139.05000000000001</v>
      </c>
      <c r="Q71" s="51">
        <f>'Raw Data'!C71</f>
        <v>0.37330000000000002</v>
      </c>
      <c r="R71" s="51">
        <f>'Raw Data'!C71/'Raw Data'!I$30*100</f>
        <v>3.5179350009142998</v>
      </c>
      <c r="S71" s="117">
        <f t="shared" si="7"/>
        <v>1</v>
      </c>
      <c r="T71" s="117">
        <f t="shared" si="8"/>
        <v>0.33419920942920156</v>
      </c>
      <c r="U71" s="88">
        <f t="shared" si="9"/>
        <v>2.0195304032748829E-2</v>
      </c>
      <c r="V71" s="88">
        <f t="shared" si="10"/>
        <v>0.5434396411554514</v>
      </c>
      <c r="W71" s="88">
        <f t="shared" si="11"/>
        <v>3.4605753825149063E-2</v>
      </c>
      <c r="X71" s="31">
        <f t="shared" si="12"/>
        <v>0.16162430770154568</v>
      </c>
      <c r="AS71" s="39"/>
      <c r="AT71" s="39"/>
    </row>
    <row r="72" spans="1:46" x14ac:dyDescent="0.2">
      <c r="A72" s="51">
        <v>190.43540954589844</v>
      </c>
      <c r="B72" s="85">
        <v>0.32997430001352634</v>
      </c>
      <c r="C72" s="85">
        <f t="shared" si="1"/>
        <v>0.67002569998647366</v>
      </c>
      <c r="D72" s="70">
        <f t="shared" si="2"/>
        <v>7.7505748681184927E-2</v>
      </c>
      <c r="E72" s="122">
        <f>(2*Table!$AC$16*0.147)/A72</f>
        <v>0.4812922422555721</v>
      </c>
      <c r="F72" s="122">
        <f t="shared" si="3"/>
        <v>0.9625844845111442</v>
      </c>
      <c r="G72" s="51">
        <f>IF((('Raw Data'!C72)/('Raw Data'!C$136)*100)&lt;0,0,('Raw Data'!C72)/('Raw Data'!C$136)*100)</f>
        <v>32.997430001352633</v>
      </c>
      <c r="H72" s="51">
        <f t="shared" si="4"/>
        <v>7.7505748681184912</v>
      </c>
      <c r="I72" s="132">
        <f t="shared" si="5"/>
        <v>3.8710288978306806E-2</v>
      </c>
      <c r="J72" s="122">
        <f>'Raw Data'!F72/I72</f>
        <v>2.0022002089578574</v>
      </c>
      <c r="K72" s="123">
        <f t="shared" si="6"/>
        <v>0.32320824874537118</v>
      </c>
      <c r="L72" s="51">
        <f>A72*Table!$AC$9/$AC$16</f>
        <v>42.75988306720258</v>
      </c>
      <c r="M72" s="51">
        <f>A72*Table!$AD$9/$AC$16</f>
        <v>14.660531337326599</v>
      </c>
      <c r="N72" s="51">
        <f>ABS(A72*Table!$AE$9/$AC$16)</f>
        <v>18.515572499524751</v>
      </c>
      <c r="O72" s="51">
        <f>($L72*(Table!$AC$10/Table!$AC$9)/(Table!$AC$12-Table!$AC$14))</f>
        <v>91.720040899190437</v>
      </c>
      <c r="P72" s="51">
        <f>ROUND(($N72*(Table!$AE$10/Table!$AE$9)/(Table!$AC$12-Table!$AC$13)),2)</f>
        <v>152.02000000000001</v>
      </c>
      <c r="Q72" s="51">
        <f>'Raw Data'!C72</f>
        <v>0.4879</v>
      </c>
      <c r="R72" s="51">
        <f>'Raw Data'!C72/'Raw Data'!I$30*100</f>
        <v>4.5979118321620316</v>
      </c>
      <c r="S72" s="117">
        <f t="shared" si="7"/>
        <v>0.99134948096885833</v>
      </c>
      <c r="T72" s="117">
        <f t="shared" si="8"/>
        <v>0.21595166018723655</v>
      </c>
      <c r="U72" s="88">
        <f t="shared" si="9"/>
        <v>2.4144206390638974E-2</v>
      </c>
      <c r="V72" s="88">
        <f t="shared" si="10"/>
        <v>0.73503762221191049</v>
      </c>
      <c r="W72" s="88">
        <f t="shared" si="11"/>
        <v>2.8704799625203746E-2</v>
      </c>
      <c r="X72" s="31">
        <f t="shared" si="12"/>
        <v>0.19032910732674943</v>
      </c>
      <c r="AS72" s="39"/>
      <c r="AT72" s="39"/>
    </row>
    <row r="73" spans="1:46" x14ac:dyDescent="0.2">
      <c r="A73" s="51">
        <v>208.55360412597656</v>
      </c>
      <c r="B73" s="85">
        <v>0.38867847964290547</v>
      </c>
      <c r="C73" s="85">
        <f t="shared" si="1"/>
        <v>0.61132152035709453</v>
      </c>
      <c r="D73" s="70">
        <f t="shared" si="2"/>
        <v>5.8704179629379127E-2</v>
      </c>
      <c r="E73" s="122">
        <f>(2*Table!$AC$16*0.147)/A73</f>
        <v>0.43947974742186424</v>
      </c>
      <c r="F73" s="122">
        <f t="shared" si="3"/>
        <v>0.87895949484372848</v>
      </c>
      <c r="G73" s="51">
        <f>IF((('Raw Data'!C73)/('Raw Data'!C$136)*100)&lt;0,0,('Raw Data'!C73)/('Raw Data'!C$136)*100)</f>
        <v>38.867847964290547</v>
      </c>
      <c r="H73" s="51">
        <f t="shared" si="4"/>
        <v>5.8704179629379141</v>
      </c>
      <c r="I73" s="132">
        <f t="shared" si="5"/>
        <v>3.9469995280440762E-2</v>
      </c>
      <c r="J73" s="122">
        <f>'Raw Data'!F73/I73</f>
        <v>1.4873115441812532</v>
      </c>
      <c r="K73" s="123">
        <f t="shared" si="6"/>
        <v>0.35395856957393296</v>
      </c>
      <c r="L73" s="51">
        <f>A73*Table!$AC$9/$AC$16</f>
        <v>46.828096449789079</v>
      </c>
      <c r="M73" s="51">
        <f>A73*Table!$AD$9/$AC$16</f>
        <v>16.055347354213399</v>
      </c>
      <c r="N73" s="51">
        <f>ABS(A73*Table!$AE$9/$AC$16)</f>
        <v>20.277160568192613</v>
      </c>
      <c r="O73" s="51">
        <f>($L73*(Table!$AC$10/Table!$AC$9)/(Table!$AC$12-Table!$AC$14))</f>
        <v>100.44636733116492</v>
      </c>
      <c r="P73" s="51">
        <f>ROUND(($N73*(Table!$AE$10/Table!$AE$9)/(Table!$AC$12-Table!$AC$13)),2)</f>
        <v>166.48</v>
      </c>
      <c r="Q73" s="51">
        <f>'Raw Data'!C73</f>
        <v>0.57469999999999999</v>
      </c>
      <c r="R73" s="51">
        <f>'Raw Data'!C73/'Raw Data'!I$30*100</f>
        <v>5.4159047549569985</v>
      </c>
      <c r="S73" s="117">
        <f t="shared" si="7"/>
        <v>0.75086505190311392</v>
      </c>
      <c r="T73" s="117">
        <f t="shared" si="8"/>
        <v>0.14127459093614692</v>
      </c>
      <c r="U73" s="88">
        <f t="shared" si="9"/>
        <v>2.5968885925776317E-2</v>
      </c>
      <c r="V73" s="88">
        <f t="shared" si="10"/>
        <v>0.83140658037361481</v>
      </c>
      <c r="W73" s="88">
        <f t="shared" si="11"/>
        <v>1.8127989317255563E-2</v>
      </c>
      <c r="X73" s="31">
        <f t="shared" si="12"/>
        <v>0.208457096644005</v>
      </c>
      <c r="AS73" s="39"/>
      <c r="AT73" s="39"/>
    </row>
    <row r="74" spans="1:46" x14ac:dyDescent="0.2">
      <c r="A74" s="51">
        <v>228.13845825195312</v>
      </c>
      <c r="B74" s="85">
        <v>0.42039767347490875</v>
      </c>
      <c r="C74" s="85">
        <f t="shared" si="1"/>
        <v>0.57960232652509125</v>
      </c>
      <c r="D74" s="70">
        <f t="shared" si="2"/>
        <v>3.1719193832003278E-2</v>
      </c>
      <c r="E74" s="122">
        <f>(2*Table!$AC$16*0.147)/A74</f>
        <v>0.40175201483995726</v>
      </c>
      <c r="F74" s="122">
        <f t="shared" si="3"/>
        <v>0.80350402967991452</v>
      </c>
      <c r="G74" s="51">
        <f>IF((('Raw Data'!C74)/('Raw Data'!C$136)*100)&lt;0,0,('Raw Data'!C74)/('Raw Data'!C$136)*100)</f>
        <v>42.039767347490873</v>
      </c>
      <c r="H74" s="51">
        <f t="shared" si="4"/>
        <v>3.1719193832003256</v>
      </c>
      <c r="I74" s="132">
        <f t="shared" si="5"/>
        <v>3.8980802760149702E-2</v>
      </c>
      <c r="J74" s="122">
        <f>'Raw Data'!F74/I74</f>
        <v>0.81371320203877362</v>
      </c>
      <c r="K74" s="123">
        <f t="shared" si="6"/>
        <v>0.3871981147776562</v>
      </c>
      <c r="L74" s="51">
        <f>A74*Table!$AC$9/$AC$16</f>
        <v>51.225629840831765</v>
      </c>
      <c r="M74" s="51">
        <f>A74*Table!$AD$9/$AC$16</f>
        <v>17.563073088285176</v>
      </c>
      <c r="N74" s="51">
        <f>ABS(A74*Table!$AE$9/$AC$16)</f>
        <v>22.18134838350926</v>
      </c>
      <c r="O74" s="51">
        <f>($L74*(Table!$AC$10/Table!$AC$9)/(Table!$AC$12-Table!$AC$14))</f>
        <v>109.87908588767003</v>
      </c>
      <c r="P74" s="51">
        <f>ROUND(($N74*(Table!$AE$10/Table!$AE$9)/(Table!$AC$12-Table!$AC$13)),2)</f>
        <v>182.11</v>
      </c>
      <c r="Q74" s="51">
        <f>'Raw Data'!C74</f>
        <v>0.62160000000000004</v>
      </c>
      <c r="R74" s="51">
        <f>'Raw Data'!C74/'Raw Data'!I$30*100</f>
        <v>5.8578848019510543</v>
      </c>
      <c r="S74" s="117">
        <f t="shared" si="7"/>
        <v>0.40570934256055402</v>
      </c>
      <c r="T74" s="117">
        <f t="shared" si="8"/>
        <v>0.1075552732950803</v>
      </c>
      <c r="U74" s="88">
        <f t="shared" si="9"/>
        <v>2.5676884322071131E-2</v>
      </c>
      <c r="V74" s="88">
        <f t="shared" si="10"/>
        <v>0.81565962715505136</v>
      </c>
      <c r="W74" s="88">
        <f t="shared" si="11"/>
        <v>8.1854233985419293E-3</v>
      </c>
      <c r="X74" s="31">
        <f t="shared" si="12"/>
        <v>0.21664252004254692</v>
      </c>
      <c r="AS74" s="39"/>
      <c r="AT74" s="39"/>
    </row>
    <row r="75" spans="1:46" x14ac:dyDescent="0.2">
      <c r="A75" s="51">
        <v>250.2830810546875</v>
      </c>
      <c r="B75" s="85">
        <v>0.44630055457865553</v>
      </c>
      <c r="C75" s="85">
        <f t="shared" si="1"/>
        <v>0.55369944542134442</v>
      </c>
      <c r="D75" s="70">
        <f t="shared" si="2"/>
        <v>2.5902881103746778E-2</v>
      </c>
      <c r="E75" s="122">
        <f>(2*Table!$AC$16*0.147)/A75</f>
        <v>0.36620567750313399</v>
      </c>
      <c r="F75" s="122">
        <f t="shared" si="3"/>
        <v>0.73241135500626797</v>
      </c>
      <c r="G75" s="51">
        <f>IF((('Raw Data'!C75)/('Raw Data'!C$136)*100)&lt;0,0,('Raw Data'!C75)/('Raw Data'!C$136)*100)</f>
        <v>44.630055457865552</v>
      </c>
      <c r="H75" s="51">
        <f t="shared" si="4"/>
        <v>2.5902881103746793</v>
      </c>
      <c r="I75" s="132">
        <f t="shared" si="5"/>
        <v>4.0232990343617769E-2</v>
      </c>
      <c r="J75" s="122">
        <f>'Raw Data'!F75/I75</f>
        <v>0.64382192033249641</v>
      </c>
      <c r="K75" s="123">
        <f t="shared" si="6"/>
        <v>0.42478211647285324</v>
      </c>
      <c r="L75" s="51">
        <f>A75*Table!$AC$9/$AC$16</f>
        <v>56.197927187581286</v>
      </c>
      <c r="M75" s="51">
        <f>A75*Table!$AD$9/$AC$16</f>
        <v>19.267860750027872</v>
      </c>
      <c r="N75" s="51">
        <f>ABS(A75*Table!$AE$9/$AC$16)</f>
        <v>24.334416292236785</v>
      </c>
      <c r="O75" s="51">
        <f>($L75*(Table!$AC$10/Table!$AC$9)/(Table!$AC$12-Table!$AC$14))</f>
        <v>120.54467436203625</v>
      </c>
      <c r="P75" s="51">
        <f>ROUND(($N75*(Table!$AE$10/Table!$AE$9)/(Table!$AC$12-Table!$AC$13)),2)</f>
        <v>199.79</v>
      </c>
      <c r="Q75" s="51">
        <f>'Raw Data'!C75</f>
        <v>0.65990000000000004</v>
      </c>
      <c r="R75" s="51">
        <f>'Raw Data'!C75/'Raw Data'!I$30*100</f>
        <v>6.2188194671935335</v>
      </c>
      <c r="S75" s="117">
        <f t="shared" si="7"/>
        <v>0.33131487889273342</v>
      </c>
      <c r="T75" s="117">
        <f t="shared" si="8"/>
        <v>8.4676184278508759E-2</v>
      </c>
      <c r="U75" s="88">
        <f t="shared" si="9"/>
        <v>2.4847142847161552E-2</v>
      </c>
      <c r="V75" s="88">
        <f t="shared" si="10"/>
        <v>0.77158785672353081</v>
      </c>
      <c r="W75" s="88">
        <f t="shared" si="11"/>
        <v>5.5539389191401091E-3</v>
      </c>
      <c r="X75" s="31">
        <f t="shared" si="12"/>
        <v>0.22219645896168702</v>
      </c>
      <c r="AS75" s="39"/>
      <c r="AT75" s="39"/>
    </row>
    <row r="76" spans="1:46" x14ac:dyDescent="0.2">
      <c r="A76" s="51">
        <v>272.55120849609375</v>
      </c>
      <c r="B76" s="85">
        <v>0.46949817394832954</v>
      </c>
      <c r="C76" s="85">
        <f t="shared" si="1"/>
        <v>0.53050182605167051</v>
      </c>
      <c r="D76" s="70">
        <f t="shared" si="2"/>
        <v>2.3197619369674016E-2</v>
      </c>
      <c r="E76" s="122">
        <f>(2*Table!$AC$16*0.147)/A76</f>
        <v>0.3362857415710826</v>
      </c>
      <c r="F76" s="122">
        <f t="shared" si="3"/>
        <v>0.67257148314216519</v>
      </c>
      <c r="G76" s="51">
        <f>IF((('Raw Data'!C76)/('Raw Data'!C$136)*100)&lt;0,0,('Raw Data'!C76)/('Raw Data'!C$136)*100)</f>
        <v>46.949817394832955</v>
      </c>
      <c r="H76" s="51">
        <f t="shared" si="4"/>
        <v>2.319761936967403</v>
      </c>
      <c r="I76" s="132">
        <f t="shared" si="5"/>
        <v>3.7016619411289198E-2</v>
      </c>
      <c r="J76" s="122">
        <f>'Raw Data'!F76/I76</f>
        <v>0.62668119721919524</v>
      </c>
      <c r="K76" s="123">
        <f t="shared" si="6"/>
        <v>0.46257573106552691</v>
      </c>
      <c r="L76" s="51">
        <f>A76*Table!$AC$9/$AC$16</f>
        <v>61.197955952140447</v>
      </c>
      <c r="M76" s="51">
        <f>A76*Table!$AD$9/$AC$16</f>
        <v>20.982156326448152</v>
      </c>
      <c r="N76" s="51">
        <f>ABS(A76*Table!$AE$9/$AC$16)</f>
        <v>26.499492257117364</v>
      </c>
      <c r="O76" s="51">
        <f>($L76*(Table!$AC$10/Table!$AC$9)/(Table!$AC$12-Table!$AC$14))</f>
        <v>131.26974678708808</v>
      </c>
      <c r="P76" s="51">
        <f>ROUND(($N76*(Table!$AE$10/Table!$AE$9)/(Table!$AC$12-Table!$AC$13)),2)</f>
        <v>217.57</v>
      </c>
      <c r="Q76" s="51">
        <f>'Raw Data'!C76</f>
        <v>0.69420000000000004</v>
      </c>
      <c r="R76" s="51">
        <f>'Raw Data'!C76/'Raw Data'!I$30*100</f>
        <v>6.5420586060399311</v>
      </c>
      <c r="S76" s="117">
        <f t="shared" si="7"/>
        <v>0.29671280276816608</v>
      </c>
      <c r="T76" s="117">
        <f t="shared" si="8"/>
        <v>6.7397891241846919E-2</v>
      </c>
      <c r="U76" s="88">
        <f t="shared" si="9"/>
        <v>2.4003043839498122E-2</v>
      </c>
      <c r="V76" s="88">
        <f t="shared" si="10"/>
        <v>0.7277852340432317</v>
      </c>
      <c r="W76" s="88">
        <f t="shared" si="11"/>
        <v>4.1943358882478854E-3</v>
      </c>
      <c r="X76" s="31">
        <f t="shared" si="12"/>
        <v>0.22639079484993491</v>
      </c>
      <c r="AS76" s="39"/>
      <c r="AT76" s="39"/>
    </row>
    <row r="77" spans="1:46" x14ac:dyDescent="0.2">
      <c r="A77" s="51">
        <v>298.99435424804687</v>
      </c>
      <c r="B77" s="85">
        <v>0.49168132016772625</v>
      </c>
      <c r="C77" s="85">
        <f t="shared" si="1"/>
        <v>0.50831867983227375</v>
      </c>
      <c r="D77" s="70">
        <f t="shared" si="2"/>
        <v>2.218314621939671E-2</v>
      </c>
      <c r="E77" s="122">
        <f>(2*Table!$AC$16*0.147)/A77</f>
        <v>0.30654453491508482</v>
      </c>
      <c r="F77" s="122">
        <f t="shared" si="3"/>
        <v>0.61308906983016964</v>
      </c>
      <c r="G77" s="51">
        <f>IF((('Raw Data'!C77)/('Raw Data'!C$136)*100)&lt;0,0,('Raw Data'!C77)/('Raw Data'!C$136)*100)</f>
        <v>49.168132016772624</v>
      </c>
      <c r="H77" s="51">
        <f t="shared" si="4"/>
        <v>2.218314621939669</v>
      </c>
      <c r="I77" s="132">
        <f t="shared" si="5"/>
        <v>4.0214875813136874E-2</v>
      </c>
      <c r="J77" s="122">
        <f>'Raw Data'!F77/I77</f>
        <v>0.55161543510598654</v>
      </c>
      <c r="K77" s="123">
        <f t="shared" si="6"/>
        <v>0.50745521461423881</v>
      </c>
      <c r="L77" s="51">
        <f>A77*Table!$AC$9/$AC$16</f>
        <v>67.135432721711439</v>
      </c>
      <c r="M77" s="51">
        <f>A77*Table!$AD$9/$AC$16</f>
        <v>23.017862647443923</v>
      </c>
      <c r="N77" s="51">
        <f>ABS(A77*Table!$AE$9/$AC$16)</f>
        <v>29.070495115531585</v>
      </c>
      <c r="O77" s="51">
        <f>($L77*(Table!$AC$10/Table!$AC$9)/(Table!$AC$12-Table!$AC$14))</f>
        <v>144.00564719371826</v>
      </c>
      <c r="P77" s="51">
        <f>ROUND(($N77*(Table!$AE$10/Table!$AE$9)/(Table!$AC$12-Table!$AC$13)),2)</f>
        <v>238.67</v>
      </c>
      <c r="Q77" s="51">
        <f>'Raw Data'!C77</f>
        <v>0.72699999999999998</v>
      </c>
      <c r="R77" s="51">
        <f>'Raw Data'!C77/'Raw Data'!I$30*100</f>
        <v>6.8511619224877984</v>
      </c>
      <c r="S77" s="117">
        <f t="shared" si="7"/>
        <v>0.28373702422145303</v>
      </c>
      <c r="T77" s="117">
        <f t="shared" si="8"/>
        <v>5.3668514978744031E-2</v>
      </c>
      <c r="U77" s="88">
        <f t="shared" si="9"/>
        <v>2.2914017690126843E-2</v>
      </c>
      <c r="V77" s="88">
        <f t="shared" si="10"/>
        <v>0.67282806640270643</v>
      </c>
      <c r="W77" s="88">
        <f t="shared" si="11"/>
        <v>3.3328301274554743E-3</v>
      </c>
      <c r="X77" s="31">
        <f t="shared" si="12"/>
        <v>0.22972362497739038</v>
      </c>
      <c r="AS77" s="39"/>
      <c r="AT77" s="39"/>
    </row>
    <row r="78" spans="1:46" x14ac:dyDescent="0.2">
      <c r="A78" s="51">
        <v>326.70025634765625</v>
      </c>
      <c r="B78" s="85">
        <v>0.51210604625997569</v>
      </c>
      <c r="C78" s="85">
        <f t="shared" si="1"/>
        <v>0.48789395374002431</v>
      </c>
      <c r="D78" s="70">
        <f t="shared" si="2"/>
        <v>2.0424726092249434E-2</v>
      </c>
      <c r="E78" s="122">
        <f>(2*Table!$AC$16*0.147)/A78</f>
        <v>0.2805479441303817</v>
      </c>
      <c r="F78" s="122">
        <f t="shared" si="3"/>
        <v>0.5610958882607634</v>
      </c>
      <c r="G78" s="51">
        <f>IF((('Raw Data'!C78)/('Raw Data'!C$136)*100)&lt;0,0,('Raw Data'!C78)/('Raw Data'!C$136)*100)</f>
        <v>51.210604625997568</v>
      </c>
      <c r="H78" s="51">
        <f t="shared" si="4"/>
        <v>2.0424726092249443</v>
      </c>
      <c r="I78" s="132">
        <f t="shared" si="5"/>
        <v>3.8486487398509461E-2</v>
      </c>
      <c r="J78" s="122">
        <f>'Raw Data'!F78/I78</f>
        <v>0.53069862886578889</v>
      </c>
      <c r="K78" s="123">
        <f t="shared" si="6"/>
        <v>0.55447785666845828</v>
      </c>
      <c r="L78" s="51">
        <f>A78*Table!$AC$9/$AC$16</f>
        <v>73.356445593611852</v>
      </c>
      <c r="M78" s="51">
        <f>A78*Table!$AD$9/$AC$16</f>
        <v>25.150781346381205</v>
      </c>
      <c r="N78" s="51">
        <f>ABS(A78*Table!$AE$9/$AC$16)</f>
        <v>31.764272707699451</v>
      </c>
      <c r="O78" s="51">
        <f>($L78*(Table!$AC$10/Table!$AC$9)/(Table!$AC$12-Table!$AC$14))</f>
        <v>157.34973314803059</v>
      </c>
      <c r="P78" s="51">
        <f>ROUND(($N78*(Table!$AE$10/Table!$AE$9)/(Table!$AC$12-Table!$AC$13)),2)</f>
        <v>260.79000000000002</v>
      </c>
      <c r="Q78" s="51">
        <f>'Raw Data'!C78</f>
        <v>0.75719999999999998</v>
      </c>
      <c r="R78" s="51">
        <f>'Raw Data'!C78/'Raw Data'!I$30*100</f>
        <v>7.1357631467782134</v>
      </c>
      <c r="S78" s="117">
        <f t="shared" si="7"/>
        <v>0.26124567474048455</v>
      </c>
      <c r="T78" s="117">
        <f t="shared" si="8"/>
        <v>4.3080588138594056E-2</v>
      </c>
      <c r="U78" s="88">
        <f t="shared" si="9"/>
        <v>2.1841926990056385E-2</v>
      </c>
      <c r="V78" s="88">
        <f t="shared" si="10"/>
        <v>0.62046015064581794</v>
      </c>
      <c r="W78" s="88">
        <f t="shared" si="11"/>
        <v>2.5702377794816944E-3</v>
      </c>
      <c r="X78" s="31">
        <f t="shared" si="12"/>
        <v>0.23229386275687208</v>
      </c>
      <c r="AS78" s="39"/>
      <c r="AT78" s="39"/>
    </row>
    <row r="79" spans="1:46" x14ac:dyDescent="0.2">
      <c r="A79" s="51">
        <v>357.66909790039062</v>
      </c>
      <c r="B79" s="85">
        <v>0.531448667658596</v>
      </c>
      <c r="C79" s="85">
        <f t="shared" si="1"/>
        <v>0.468551332341404</v>
      </c>
      <c r="D79" s="70">
        <f t="shared" si="2"/>
        <v>1.9342621398620308E-2</v>
      </c>
      <c r="E79" s="122">
        <f>(2*Table!$AC$16*0.147)/A79</f>
        <v>0.2562566511986708</v>
      </c>
      <c r="F79" s="122">
        <f t="shared" si="3"/>
        <v>0.51251330239734161</v>
      </c>
      <c r="G79" s="51">
        <f>IF((('Raw Data'!C79)/('Raw Data'!C$136)*100)&lt;0,0,('Raw Data'!C79)/('Raw Data'!C$136)*100)</f>
        <v>53.144866765859597</v>
      </c>
      <c r="H79" s="51">
        <f t="shared" si="4"/>
        <v>1.9342621398620281</v>
      </c>
      <c r="I79" s="132">
        <f t="shared" si="5"/>
        <v>3.9331944098593308E-2</v>
      </c>
      <c r="J79" s="122">
        <f>'Raw Data'!F79/I79</f>
        <v>0.49177893038122389</v>
      </c>
      <c r="K79" s="123">
        <f t="shared" si="6"/>
        <v>0.60703838135134136</v>
      </c>
      <c r="L79" s="51">
        <f>A79*Table!$AC$9/$AC$16</f>
        <v>80.310110600972166</v>
      </c>
      <c r="M79" s="51">
        <f>A79*Table!$AD$9/$AC$16</f>
        <v>27.534895063190458</v>
      </c>
      <c r="N79" s="51">
        <f>ABS(A79*Table!$AE$9/$AC$16)</f>
        <v>34.775297980589926</v>
      </c>
      <c r="O79" s="51">
        <f>($L79*(Table!$AC$10/Table!$AC$9)/(Table!$AC$12-Table!$AC$14))</f>
        <v>172.26535950444483</v>
      </c>
      <c r="P79" s="51">
        <f>ROUND(($N79*(Table!$AE$10/Table!$AE$9)/(Table!$AC$12-Table!$AC$13)),2)</f>
        <v>285.51</v>
      </c>
      <c r="Q79" s="51">
        <f>'Raw Data'!C79</f>
        <v>0.78580000000000005</v>
      </c>
      <c r="R79" s="51">
        <f>'Raw Data'!C79/'Raw Data'!I$30*100</f>
        <v>7.4052861605101965</v>
      </c>
      <c r="S79" s="117">
        <f t="shared" si="7"/>
        <v>0.24740484429065732</v>
      </c>
      <c r="T79" s="117">
        <f t="shared" si="8"/>
        <v>3.4714814027991703E-2</v>
      </c>
      <c r="U79" s="88">
        <f t="shared" si="9"/>
        <v>2.0704294008012228E-2</v>
      </c>
      <c r="V79" s="88">
        <f t="shared" si="10"/>
        <v>0.56680161148186159</v>
      </c>
      <c r="W79" s="88">
        <f t="shared" si="11"/>
        <v>2.0308063134837108E-3</v>
      </c>
      <c r="X79" s="31">
        <f t="shared" si="12"/>
        <v>0.23432466907035579</v>
      </c>
      <c r="AS79" s="39"/>
      <c r="AT79" s="39"/>
    </row>
    <row r="80" spans="1:46" x14ac:dyDescent="0.2">
      <c r="A80" s="51">
        <v>391.34423828125</v>
      </c>
      <c r="B80" s="85">
        <v>0.54950628973353177</v>
      </c>
      <c r="C80" s="85">
        <f t="shared" si="1"/>
        <v>0.45049371026646823</v>
      </c>
      <c r="D80" s="70">
        <f t="shared" si="2"/>
        <v>1.8057622074935775E-2</v>
      </c>
      <c r="E80" s="122">
        <f>(2*Table!$AC$16*0.147)/A80</f>
        <v>0.23420578687383986</v>
      </c>
      <c r="F80" s="122">
        <f t="shared" si="3"/>
        <v>0.46841157374767972</v>
      </c>
      <c r="G80" s="51">
        <f>IF((('Raw Data'!C80)/('Raw Data'!C$136)*100)&lt;0,0,('Raw Data'!C80)/('Raw Data'!C$136)*100)</f>
        <v>54.950628973353176</v>
      </c>
      <c r="H80" s="51">
        <f t="shared" si="4"/>
        <v>1.8057622074935793</v>
      </c>
      <c r="I80" s="132">
        <f t="shared" si="5"/>
        <v>3.9077524786058304E-2</v>
      </c>
      <c r="J80" s="122">
        <f>'Raw Data'!F80/I80</f>
        <v>0.46209738651047305</v>
      </c>
      <c r="K80" s="123">
        <f t="shared" si="6"/>
        <v>0.66419205447707819</v>
      </c>
      <c r="L80" s="51">
        <f>A80*Table!$AC$9/$AC$16</f>
        <v>87.871441071974331</v>
      </c>
      <c r="M80" s="51">
        <f>A80*Table!$AD$9/$AC$16</f>
        <v>30.127351224676914</v>
      </c>
      <c r="N80" s="51">
        <f>ABS(A80*Table!$AE$9/$AC$16)</f>
        <v>38.049450117738544</v>
      </c>
      <c r="O80" s="51">
        <f>($L80*(Table!$AC$10/Table!$AC$9)/(Table!$AC$12-Table!$AC$14))</f>
        <v>188.48442958381455</v>
      </c>
      <c r="P80" s="51">
        <f>ROUND(($N80*(Table!$AE$10/Table!$AE$9)/(Table!$AC$12-Table!$AC$13)),2)</f>
        <v>312.39</v>
      </c>
      <c r="Q80" s="51">
        <f>'Raw Data'!C80</f>
        <v>0.8125</v>
      </c>
      <c r="R80" s="51">
        <f>'Raw Data'!C80/'Raw Data'!I$30*100</f>
        <v>7.6569037992040396</v>
      </c>
      <c r="S80" s="117">
        <f t="shared" si="7"/>
        <v>0.23096885813148818</v>
      </c>
      <c r="T80" s="117">
        <f t="shared" si="8"/>
        <v>2.8191079011141706E-2</v>
      </c>
      <c r="U80" s="88">
        <f t="shared" si="9"/>
        <v>1.9565648475706448E-2</v>
      </c>
      <c r="V80" s="88">
        <f t="shared" si="10"/>
        <v>0.51509776632286219</v>
      </c>
      <c r="W80" s="88">
        <f t="shared" si="11"/>
        <v>1.5836480981387272E-3</v>
      </c>
      <c r="X80" s="31">
        <f t="shared" si="12"/>
        <v>0.23590831716849453</v>
      </c>
      <c r="AS80" s="39"/>
      <c r="AT80" s="39"/>
    </row>
    <row r="81" spans="1:46" x14ac:dyDescent="0.2">
      <c r="A81" s="51">
        <v>428.4854736328125</v>
      </c>
      <c r="B81" s="85">
        <v>0.56736101717841203</v>
      </c>
      <c r="C81" s="85">
        <f t="shared" si="1"/>
        <v>0.43263898282158797</v>
      </c>
      <c r="D81" s="70">
        <f t="shared" si="2"/>
        <v>1.7854727444880258E-2</v>
      </c>
      <c r="E81" s="122">
        <f>(2*Table!$AC$16*0.147)/A81</f>
        <v>0.2139047666846853</v>
      </c>
      <c r="F81" s="122">
        <f t="shared" si="3"/>
        <v>0.42780953336937061</v>
      </c>
      <c r="G81" s="51">
        <f>IF((('Raw Data'!C81)/('Raw Data'!C$136)*100)&lt;0,0,('Raw Data'!C81)/('Raw Data'!C$136)*100)</f>
        <v>56.736101717841201</v>
      </c>
      <c r="H81" s="51">
        <f t="shared" si="4"/>
        <v>1.7854727444880254</v>
      </c>
      <c r="I81" s="132">
        <f t="shared" si="5"/>
        <v>3.9377159074149626E-2</v>
      </c>
      <c r="J81" s="122">
        <f>'Raw Data'!F81/I81</f>
        <v>0.45342853229352331</v>
      </c>
      <c r="K81" s="123">
        <f t="shared" si="6"/>
        <v>0.72722840713251702</v>
      </c>
      <c r="L81" s="51">
        <f>A81*Table!$AC$9/$AC$16</f>
        <v>96.211039702246339</v>
      </c>
      <c r="M81" s="51">
        <f>A81*Table!$AD$9/$AC$16</f>
        <v>32.986642183627318</v>
      </c>
      <c r="N81" s="51">
        <f>ABS(A81*Table!$AE$9/$AC$16)</f>
        <v>41.660602253329273</v>
      </c>
      <c r="O81" s="51">
        <f>($L81*(Table!$AC$10/Table!$AC$9)/(Table!$AC$12-Table!$AC$14))</f>
        <v>206.37288653420495</v>
      </c>
      <c r="P81" s="51">
        <f>ROUND(($N81*(Table!$AE$10/Table!$AE$9)/(Table!$AC$12-Table!$AC$13)),2)</f>
        <v>342.04</v>
      </c>
      <c r="Q81" s="51">
        <f>'Raw Data'!C81</f>
        <v>0.83889999999999998</v>
      </c>
      <c r="R81" s="51">
        <f>'Raw Data'!C81/'Raw Data'!I$30*100</f>
        <v>7.9056942734181774</v>
      </c>
      <c r="S81" s="117">
        <f t="shared" si="7"/>
        <v>0.22837370242214489</v>
      </c>
      <c r="T81" s="117">
        <f t="shared" si="8"/>
        <v>2.2810430042537577E-2</v>
      </c>
      <c r="U81" s="88">
        <f t="shared" si="9"/>
        <v>1.8450320395675547E-2</v>
      </c>
      <c r="V81" s="88">
        <f t="shared" si="10"/>
        <v>0.46642896414197493</v>
      </c>
      <c r="W81" s="88">
        <f t="shared" si="11"/>
        <v>1.3061619584292178E-3</v>
      </c>
      <c r="X81" s="31">
        <f t="shared" si="12"/>
        <v>0.23721447912692376</v>
      </c>
      <c r="AS81" s="39"/>
      <c r="AT81" s="39"/>
    </row>
    <row r="82" spans="1:46" x14ac:dyDescent="0.2">
      <c r="A82" s="51">
        <v>467.81307983398437</v>
      </c>
      <c r="B82" s="85">
        <v>0.58460706073312596</v>
      </c>
      <c r="C82" s="85">
        <f t="shared" si="1"/>
        <v>0.41539293926687404</v>
      </c>
      <c r="D82" s="70">
        <f t="shared" si="2"/>
        <v>1.724604355471393E-2</v>
      </c>
      <c r="E82" s="122">
        <f>(2*Table!$AC$16*0.147)/A82</f>
        <v>0.19592245111600948</v>
      </c>
      <c r="F82" s="122">
        <f t="shared" si="3"/>
        <v>0.39184490223201895</v>
      </c>
      <c r="G82" s="51">
        <f>IF((('Raw Data'!C82)/('Raw Data'!C$136)*100)&lt;0,0,('Raw Data'!C82)/('Raw Data'!C$136)*100)</f>
        <v>58.460706073312593</v>
      </c>
      <c r="H82" s="51">
        <f t="shared" si="4"/>
        <v>1.7246043554713921</v>
      </c>
      <c r="I82" s="132">
        <f t="shared" si="5"/>
        <v>3.813625710602353E-2</v>
      </c>
      <c r="J82" s="122">
        <f>'Raw Data'!F82/I82</f>
        <v>0.45222171401791705</v>
      </c>
      <c r="K82" s="123">
        <f t="shared" si="6"/>
        <v>0.79397548299376741</v>
      </c>
      <c r="L82" s="51">
        <f>A82*Table!$AC$9/$AC$16</f>
        <v>105.04156048871695</v>
      </c>
      <c r="M82" s="51">
        <f>A82*Table!$AD$9/$AC$16</f>
        <v>36.014249310417242</v>
      </c>
      <c r="N82" s="51">
        <f>ABS(A82*Table!$AE$9/$AC$16)</f>
        <v>45.484329918194327</v>
      </c>
      <c r="O82" s="51">
        <f>($L82*(Table!$AC$10/Table!$AC$9)/(Table!$AC$12-Table!$AC$14))</f>
        <v>225.31437256267046</v>
      </c>
      <c r="P82" s="51">
        <f>ROUND(($N82*(Table!$AE$10/Table!$AE$9)/(Table!$AC$12-Table!$AC$13)),2)</f>
        <v>373.43</v>
      </c>
      <c r="Q82" s="51">
        <f>'Raw Data'!C82</f>
        <v>0.86439999999999995</v>
      </c>
      <c r="R82" s="51">
        <f>'Raw Data'!C82/'Raw Data'!I$30*100</f>
        <v>8.1460032541931966</v>
      </c>
      <c r="S82" s="117">
        <f t="shared" si="7"/>
        <v>0.22058823529411778</v>
      </c>
      <c r="T82" s="117">
        <f t="shared" si="8"/>
        <v>1.8450310474634857E-2</v>
      </c>
      <c r="U82" s="88">
        <f t="shared" si="9"/>
        <v>1.7412944625413249E-2</v>
      </c>
      <c r="V82" s="88">
        <f t="shared" si="10"/>
        <v>0.42294882024843189</v>
      </c>
      <c r="W82" s="88">
        <f t="shared" si="11"/>
        <v>1.0584266595028992E-3</v>
      </c>
      <c r="X82" s="31">
        <f t="shared" si="12"/>
        <v>0.23827290578642665</v>
      </c>
      <c r="AS82" s="39"/>
      <c r="AT82" s="39"/>
    </row>
    <row r="83" spans="1:46" x14ac:dyDescent="0.2">
      <c r="A83" s="51">
        <v>512.409423828125</v>
      </c>
      <c r="B83" s="85">
        <v>0.60050047342080348</v>
      </c>
      <c r="C83" s="85">
        <f t="shared" si="1"/>
        <v>0.39949952657919652</v>
      </c>
      <c r="D83" s="70">
        <f t="shared" si="2"/>
        <v>1.5893412687677522E-2</v>
      </c>
      <c r="E83" s="122">
        <f>(2*Table!$AC$16*0.147)/A83</f>
        <v>0.17887080331283498</v>
      </c>
      <c r="F83" s="122">
        <f t="shared" si="3"/>
        <v>0.35774160662566995</v>
      </c>
      <c r="G83" s="51">
        <f>IF((('Raw Data'!C83)/('Raw Data'!C$136)*100)&lt;0,0,('Raw Data'!C83)/('Raw Data'!C$136)*100)</f>
        <v>60.050047342080347</v>
      </c>
      <c r="H83" s="51">
        <f t="shared" si="4"/>
        <v>1.5893412687677539</v>
      </c>
      <c r="I83" s="132">
        <f t="shared" si="5"/>
        <v>3.9544748033484067E-2</v>
      </c>
      <c r="J83" s="122">
        <f>'Raw Data'!F83/I83</f>
        <v>0.40190957024735507</v>
      </c>
      <c r="K83" s="123">
        <f t="shared" si="6"/>
        <v>0.86966469582011585</v>
      </c>
      <c r="L83" s="51">
        <f>A83*Table!$AC$9/$AC$16</f>
        <v>115.05511027423933</v>
      </c>
      <c r="M83" s="51">
        <f>A83*Table!$AD$9/$AC$16</f>
        <v>39.447466379739197</v>
      </c>
      <c r="N83" s="51">
        <f>ABS(A83*Table!$AE$9/$AC$16)</f>
        <v>49.820324166355611</v>
      </c>
      <c r="O83" s="51">
        <f>($L83*(Table!$AC$10/Table!$AC$9)/(Table!$AC$12-Table!$AC$14))</f>
        <v>246.79345833170171</v>
      </c>
      <c r="P83" s="51">
        <f>ROUND(($N83*(Table!$AE$10/Table!$AE$9)/(Table!$AC$12-Table!$AC$13)),2)</f>
        <v>409.03</v>
      </c>
      <c r="Q83" s="51">
        <f>'Raw Data'!C83</f>
        <v>0.88790000000000002</v>
      </c>
      <c r="R83" s="51">
        <f>'Raw Data'!C83/'Raw Data'!I$30*100</f>
        <v>8.3674644717701749</v>
      </c>
      <c r="S83" s="117">
        <f t="shared" si="7"/>
        <v>0.20328719723183375</v>
      </c>
      <c r="T83" s="117">
        <f t="shared" si="8"/>
        <v>1.5101145159449603E-2</v>
      </c>
      <c r="U83" s="88">
        <f t="shared" si="9"/>
        <v>1.6329645948464901E-2</v>
      </c>
      <c r="V83" s="88">
        <f t="shared" si="10"/>
        <v>0.37941684773261464</v>
      </c>
      <c r="W83" s="88">
        <f t="shared" si="11"/>
        <v>8.1301574451535827E-4</v>
      </c>
      <c r="X83" s="31">
        <f t="shared" si="12"/>
        <v>0.23908592153094202</v>
      </c>
      <c r="AS83" s="39"/>
      <c r="AT83" s="39"/>
    </row>
    <row r="84" spans="1:46" x14ac:dyDescent="0.2">
      <c r="A84" s="51">
        <v>562.4423828125</v>
      </c>
      <c r="B84" s="85">
        <v>0.61713783308535097</v>
      </c>
      <c r="C84" s="85">
        <f t="shared" si="1"/>
        <v>0.38286216691464903</v>
      </c>
      <c r="D84" s="70">
        <f t="shared" si="2"/>
        <v>1.6637359664547491E-2</v>
      </c>
      <c r="E84" s="122">
        <f>(2*Table!$AC$16*0.147)/A84</f>
        <v>0.1629590657924484</v>
      </c>
      <c r="F84" s="122">
        <f t="shared" si="3"/>
        <v>0.3259181315848968</v>
      </c>
      <c r="G84" s="51">
        <f>IF((('Raw Data'!C84)/('Raw Data'!C$136)*100)&lt;0,0,('Raw Data'!C84)/('Raw Data'!C$136)*100)</f>
        <v>61.713783308535099</v>
      </c>
      <c r="H84" s="51">
        <f t="shared" si="4"/>
        <v>1.6637359664547517</v>
      </c>
      <c r="I84" s="132">
        <f t="shared" si="5"/>
        <v>4.0460931133772804E-2</v>
      </c>
      <c r="J84" s="122">
        <f>'Raw Data'!F84/I84</f>
        <v>0.41119566946051472</v>
      </c>
      <c r="K84" s="123">
        <f t="shared" si="6"/>
        <v>0.95458096791178959</v>
      </c>
      <c r="L84" s="51">
        <f>A84*Table!$AC$9/$AC$16</f>
        <v>126.28938377820332</v>
      </c>
      <c r="M84" s="51">
        <f>A84*Table!$AD$9/$AC$16</f>
        <v>43.29921729538399</v>
      </c>
      <c r="N84" s="51">
        <f>ABS(A84*Table!$AE$9/$AC$16)</f>
        <v>54.684907290103233</v>
      </c>
      <c r="O84" s="51">
        <f>($L84*(Table!$AC$10/Table!$AC$9)/(Table!$AC$12-Table!$AC$14))</f>
        <v>270.89099909524526</v>
      </c>
      <c r="P84" s="51">
        <f>ROUND(($N84*(Table!$AE$10/Table!$AE$9)/(Table!$AC$12-Table!$AC$13)),2)</f>
        <v>448.97</v>
      </c>
      <c r="Q84" s="51">
        <f>'Raw Data'!C84</f>
        <v>0.91249999999999998</v>
      </c>
      <c r="R84" s="51">
        <f>'Raw Data'!C84/'Raw Data'!I$30*100</f>
        <v>8.5992919591060755</v>
      </c>
      <c r="S84" s="117">
        <f t="shared" si="7"/>
        <v>0.21280276816608926</v>
      </c>
      <c r="T84" s="117">
        <f t="shared" si="8"/>
        <v>1.2191219008505505E-2</v>
      </c>
      <c r="U84" s="88">
        <f t="shared" si="9"/>
        <v>1.5289196230385788E-2</v>
      </c>
      <c r="V84" s="88">
        <f t="shared" si="10"/>
        <v>0.33944338273111802</v>
      </c>
      <c r="W84" s="88">
        <f t="shared" si="11"/>
        <v>7.0638966830569526E-4</v>
      </c>
      <c r="X84" s="31">
        <f t="shared" si="12"/>
        <v>0.23979231119924771</v>
      </c>
      <c r="AS84" s="39"/>
      <c r="AT84" s="39"/>
    </row>
    <row r="85" spans="1:46" x14ac:dyDescent="0.2">
      <c r="A85" s="51">
        <v>613.2607421875</v>
      </c>
      <c r="B85" s="85">
        <v>0.63269308805626945</v>
      </c>
      <c r="C85" s="85">
        <f t="shared" si="1"/>
        <v>0.36730691194373055</v>
      </c>
      <c r="D85" s="70">
        <f t="shared" si="2"/>
        <v>1.5555254970918475E-2</v>
      </c>
      <c r="E85" s="122">
        <f>(2*Table!$AC$16*0.147)/A85</f>
        <v>0.14945532782396947</v>
      </c>
      <c r="F85" s="122">
        <f t="shared" si="3"/>
        <v>0.29891065564793895</v>
      </c>
      <c r="G85" s="51">
        <f>IF((('Raw Data'!C85)/('Raw Data'!C$136)*100)&lt;0,0,('Raw Data'!C85)/('Raw Data'!C$136)*100)</f>
        <v>63.269308805626942</v>
      </c>
      <c r="H85" s="51">
        <f t="shared" si="4"/>
        <v>1.5555254970918426</v>
      </c>
      <c r="I85" s="132">
        <f t="shared" si="5"/>
        <v>3.7567124788510986E-2</v>
      </c>
      <c r="J85" s="122">
        <f>'Raw Data'!F85/I85</f>
        <v>0.41406562409257575</v>
      </c>
      <c r="K85" s="123">
        <f t="shared" si="6"/>
        <v>1.0408302267910738</v>
      </c>
      <c r="L85" s="51">
        <f>A85*Table!$AC$9/$AC$16</f>
        <v>137.70000909060536</v>
      </c>
      <c r="M85" s="51">
        <f>A85*Table!$AD$9/$AC$16</f>
        <v>47.211431688207547</v>
      </c>
      <c r="N85" s="51">
        <f>ABS(A85*Table!$AE$9/$AC$16)</f>
        <v>59.625852986906182</v>
      </c>
      <c r="O85" s="51">
        <f>($L85*(Table!$AC$10/Table!$AC$9)/(Table!$AC$12-Table!$AC$14))</f>
        <v>295.36681486616339</v>
      </c>
      <c r="P85" s="51">
        <f>ROUND(($N85*(Table!$AE$10/Table!$AE$9)/(Table!$AC$12-Table!$AC$13)),2)</f>
        <v>489.54</v>
      </c>
      <c r="Q85" s="51">
        <f>'Raw Data'!C85</f>
        <v>0.9355</v>
      </c>
      <c r="R85" s="51">
        <f>'Raw Data'!C85/'Raw Data'!I$30*100</f>
        <v>8.816041235883544</v>
      </c>
      <c r="S85" s="117">
        <f t="shared" si="7"/>
        <v>0.19896193771626344</v>
      </c>
      <c r="T85" s="117">
        <f t="shared" si="8"/>
        <v>9.9027741789780022E-3</v>
      </c>
      <c r="U85" s="88">
        <f t="shared" si="9"/>
        <v>1.4375681711561611E-2</v>
      </c>
      <c r="V85" s="88">
        <f t="shared" si="10"/>
        <v>0.30585994230403785</v>
      </c>
      <c r="W85" s="88">
        <f t="shared" si="11"/>
        <v>5.5552398934290159E-4</v>
      </c>
      <c r="X85" s="31">
        <f t="shared" si="12"/>
        <v>0.24034783518859063</v>
      </c>
      <c r="AS85" s="39"/>
      <c r="AT85" s="39"/>
    </row>
    <row r="86" spans="1:46" x14ac:dyDescent="0.2">
      <c r="A86" s="51">
        <v>671.55364990234375</v>
      </c>
      <c r="B86" s="85">
        <v>0.64791018531042877</v>
      </c>
      <c r="C86" s="85">
        <f t="shared" si="1"/>
        <v>0.35208981468957123</v>
      </c>
      <c r="D86" s="70">
        <f t="shared" si="2"/>
        <v>1.5217097254159317E-2</v>
      </c>
      <c r="E86" s="122">
        <f>(2*Table!$AC$16*0.147)/A86</f>
        <v>0.1364821489370685</v>
      </c>
      <c r="F86" s="122">
        <f t="shared" si="3"/>
        <v>0.27296429787413701</v>
      </c>
      <c r="G86" s="51">
        <f>IF((('Raw Data'!C86)/('Raw Data'!C$136)*100)&lt;0,0,('Raw Data'!C86)/('Raw Data'!C$136)*100)</f>
        <v>64.79101853104288</v>
      </c>
      <c r="H86" s="51">
        <f t="shared" si="4"/>
        <v>1.5217097254159384</v>
      </c>
      <c r="I86" s="132">
        <f t="shared" si="5"/>
        <v>3.9435549573002882E-2</v>
      </c>
      <c r="J86" s="122">
        <f>'Raw Data'!F86/I86</f>
        <v>0.38587257991649154</v>
      </c>
      <c r="K86" s="123">
        <f t="shared" si="6"/>
        <v>1.1397653390252782</v>
      </c>
      <c r="L86" s="51">
        <f>A86*Table!$AC$9/$AC$16</f>
        <v>150.78895049849615</v>
      </c>
      <c r="M86" s="51">
        <f>A86*Table!$AD$9/$AC$16</f>
        <v>51.699068742341531</v>
      </c>
      <c r="N86" s="51">
        <f>ABS(A86*Table!$AE$9/$AC$16)</f>
        <v>65.293530870845927</v>
      </c>
      <c r="O86" s="51">
        <f>($L86*(Table!$AC$10/Table!$AC$9)/(Table!$AC$12-Table!$AC$14))</f>
        <v>323.44262226189653</v>
      </c>
      <c r="P86" s="51">
        <f>ROUND(($N86*(Table!$AE$10/Table!$AE$9)/(Table!$AC$12-Table!$AC$13)),2)</f>
        <v>536.07000000000005</v>
      </c>
      <c r="Q86" s="51">
        <f>'Raw Data'!C86</f>
        <v>0.95799999999999985</v>
      </c>
      <c r="R86" s="51">
        <f>'Raw Data'!C86/'Raw Data'!I$30*100</f>
        <v>9.0280785718615011</v>
      </c>
      <c r="S86" s="117">
        <f t="shared" si="7"/>
        <v>0.19463667820069175</v>
      </c>
      <c r="T86" s="117">
        <f t="shared" si="8"/>
        <v>8.0358613944424562E-3</v>
      </c>
      <c r="U86" s="88">
        <f t="shared" si="9"/>
        <v>1.3443570105194648E-2</v>
      </c>
      <c r="V86" s="88">
        <f t="shared" si="10"/>
        <v>0.27308076562744443</v>
      </c>
      <c r="W86" s="88">
        <f t="shared" si="11"/>
        <v>4.5319634733542681E-4</v>
      </c>
      <c r="X86" s="31">
        <f t="shared" si="12"/>
        <v>0.24080103153592605</v>
      </c>
      <c r="AS86" s="39"/>
      <c r="AT86" s="39"/>
    </row>
    <row r="87" spans="1:46" x14ac:dyDescent="0.2">
      <c r="A87" s="51">
        <v>733.65863037109375</v>
      </c>
      <c r="B87" s="85">
        <v>0.66272149330447727</v>
      </c>
      <c r="C87" s="85">
        <f t="shared" si="1"/>
        <v>0.33727850669552273</v>
      </c>
      <c r="D87" s="70">
        <f t="shared" si="2"/>
        <v>1.4811307994048506E-2</v>
      </c>
      <c r="E87" s="122">
        <f>(2*Table!$AC$16*0.147)/A87</f>
        <v>0.12492879040875365</v>
      </c>
      <c r="F87" s="122">
        <f t="shared" si="3"/>
        <v>0.24985758081750731</v>
      </c>
      <c r="G87" s="51">
        <f>IF((('Raw Data'!C87)/('Raw Data'!C$136)*100)&lt;0,0,('Raw Data'!C87)/('Raw Data'!C$136)*100)</f>
        <v>66.272149330447718</v>
      </c>
      <c r="H87" s="51">
        <f t="shared" si="4"/>
        <v>1.4811307994048377</v>
      </c>
      <c r="I87" s="132">
        <f t="shared" si="5"/>
        <v>3.8413316875616776E-2</v>
      </c>
      <c r="J87" s="122">
        <f>'Raw Data'!F87/I87</f>
        <v>0.38557742987953264</v>
      </c>
      <c r="K87" s="123">
        <f t="shared" si="6"/>
        <v>1.2451703265931615</v>
      </c>
      <c r="L87" s="51">
        <f>A87*Table!$AC$9/$AC$16</f>
        <v>164.73384503815686</v>
      </c>
      <c r="M87" s="51">
        <f>A87*Table!$AD$9/$AC$16</f>
        <v>56.480175441653778</v>
      </c>
      <c r="N87" s="51">
        <f>ABS(A87*Table!$AE$9/$AC$16)</f>
        <v>71.331847333066477</v>
      </c>
      <c r="O87" s="51">
        <f>($L87*(Table!$AC$10/Table!$AC$9)/(Table!$AC$12-Table!$AC$14))</f>
        <v>353.35445096129746</v>
      </c>
      <c r="P87" s="51">
        <f>ROUND(($N87*(Table!$AE$10/Table!$AE$9)/(Table!$AC$12-Table!$AC$13)),2)</f>
        <v>585.65</v>
      </c>
      <c r="Q87" s="51">
        <f>'Raw Data'!C87</f>
        <v>0.97989999999999988</v>
      </c>
      <c r="R87" s="51">
        <f>'Raw Data'!C87/'Raw Data'!I$30*100</f>
        <v>9.2344615788800457</v>
      </c>
      <c r="S87" s="117">
        <f t="shared" si="7"/>
        <v>0.18944636678200796</v>
      </c>
      <c r="T87" s="117">
        <f t="shared" si="8"/>
        <v>6.5133554648572067E-3</v>
      </c>
      <c r="U87" s="88">
        <f t="shared" si="9"/>
        <v>1.2586864239856539E-2</v>
      </c>
      <c r="V87" s="88">
        <f t="shared" si="10"/>
        <v>0.2443056266036574</v>
      </c>
      <c r="W87" s="88">
        <f t="shared" si="11"/>
        <v>3.6959098025365162E-4</v>
      </c>
      <c r="X87" s="31">
        <f t="shared" si="12"/>
        <v>0.24117062251617971</v>
      </c>
      <c r="AS87" s="39"/>
      <c r="AT87" s="39"/>
    </row>
    <row r="88" spans="1:46" x14ac:dyDescent="0.2">
      <c r="A88" s="51">
        <v>803.35833740234375</v>
      </c>
      <c r="B88" s="85">
        <v>0.6772622751251185</v>
      </c>
      <c r="C88" s="85">
        <f t="shared" si="1"/>
        <v>0.3227377248748815</v>
      </c>
      <c r="D88" s="70">
        <f t="shared" si="2"/>
        <v>1.4540781820641224E-2</v>
      </c>
      <c r="E88" s="122">
        <f>(2*Table!$AC$16*0.147)/A88</f>
        <v>0.11408991604116542</v>
      </c>
      <c r="F88" s="122">
        <f t="shared" si="3"/>
        <v>0.22817983208233084</v>
      </c>
      <c r="G88" s="51">
        <f>IF((('Raw Data'!C88)/('Raw Data'!C$136)*100)&lt;0,0,('Raw Data'!C88)/('Raw Data'!C$136)*100)</f>
        <v>67.726227512511855</v>
      </c>
      <c r="H88" s="51">
        <f t="shared" si="4"/>
        <v>1.4540781820641371</v>
      </c>
      <c r="I88" s="132">
        <f t="shared" si="5"/>
        <v>3.9415274516045207E-2</v>
      </c>
      <c r="J88" s="122">
        <f>'Raw Data'!F88/I88</f>
        <v>0.36891235692706037</v>
      </c>
      <c r="K88" s="123">
        <f t="shared" si="6"/>
        <v>1.3634651347979674</v>
      </c>
      <c r="L88" s="51">
        <f>A88*Table!$AC$9/$AC$16</f>
        <v>180.38404018611439</v>
      </c>
      <c r="M88" s="51">
        <f>A88*Table!$AD$9/$AC$16</f>
        <v>61.845956635239219</v>
      </c>
      <c r="N88" s="51">
        <f>ABS(A88*Table!$AE$9/$AC$16)</f>
        <v>78.108580619224071</v>
      </c>
      <c r="O88" s="51">
        <f>($L88*(Table!$AC$10/Table!$AC$9)/(Table!$AC$12-Table!$AC$14))</f>
        <v>386.92415312336851</v>
      </c>
      <c r="P88" s="51">
        <f>ROUND(($N88*(Table!$AE$10/Table!$AE$9)/(Table!$AC$12-Table!$AC$13)),2)</f>
        <v>641.29</v>
      </c>
      <c r="Q88" s="51">
        <f>'Raw Data'!C88</f>
        <v>1.0014000000000001</v>
      </c>
      <c r="R88" s="51">
        <f>'Raw Data'!C88/'Raw Data'!I$30*100</f>
        <v>9.4370750332589868</v>
      </c>
      <c r="S88" s="117">
        <f t="shared" si="7"/>
        <v>0.18598615916955114</v>
      </c>
      <c r="T88" s="117">
        <f t="shared" si="8"/>
        <v>5.2667679045212967E-3</v>
      </c>
      <c r="U88" s="88">
        <f t="shared" si="9"/>
        <v>1.174703067596676E-2</v>
      </c>
      <c r="V88" s="88">
        <f t="shared" si="10"/>
        <v>0.21738086753482208</v>
      </c>
      <c r="W88" s="88">
        <f t="shared" si="11"/>
        <v>3.0261131299635078E-4</v>
      </c>
      <c r="X88" s="31">
        <f t="shared" si="12"/>
        <v>0.24147323382917607</v>
      </c>
      <c r="AS88" s="39"/>
      <c r="AT88" s="39"/>
    </row>
    <row r="89" spans="1:46" x14ac:dyDescent="0.2">
      <c r="A89" s="51">
        <v>879.6146240234375</v>
      </c>
      <c r="B89" s="85">
        <v>0.69126200459894505</v>
      </c>
      <c r="C89" s="85">
        <f t="shared" si="1"/>
        <v>0.30873799540105495</v>
      </c>
      <c r="D89" s="70">
        <f t="shared" si="2"/>
        <v>1.399972947382655E-2</v>
      </c>
      <c r="E89" s="122">
        <f>(2*Table!$AC$16*0.147)/A89</f>
        <v>0.10419913762457123</v>
      </c>
      <c r="F89" s="122">
        <f t="shared" si="3"/>
        <v>0.20839827524914245</v>
      </c>
      <c r="G89" s="51">
        <f>IF((('Raw Data'!C89)/('Raw Data'!C$136)*100)&lt;0,0,('Raw Data'!C89)/('Raw Data'!C$136)*100)</f>
        <v>69.126200459894505</v>
      </c>
      <c r="H89" s="51">
        <f t="shared" si="4"/>
        <v>1.3999729473826505</v>
      </c>
      <c r="I89" s="132">
        <f t="shared" si="5"/>
        <v>3.9383135873944375E-2</v>
      </c>
      <c r="J89" s="122">
        <f>'Raw Data'!F89/I89</f>
        <v>0.35547523484763133</v>
      </c>
      <c r="K89" s="123">
        <f t="shared" si="6"/>
        <v>1.4928878136653052</v>
      </c>
      <c r="L89" s="51">
        <f>A89*Table!$AC$9/$AC$16</f>
        <v>197.50643305849226</v>
      </c>
      <c r="M89" s="51">
        <f>A89*Table!$AD$9/$AC$16</f>
        <v>67.716491334340205</v>
      </c>
      <c r="N89" s="51">
        <f>ABS(A89*Table!$AE$9/$AC$16)</f>
        <v>85.522794219752498</v>
      </c>
      <c r="O89" s="51">
        <f>($L89*(Table!$AC$10/Table!$AC$9)/(Table!$AC$12-Table!$AC$14))</f>
        <v>423.65172256218858</v>
      </c>
      <c r="P89" s="51">
        <f>ROUND(($N89*(Table!$AE$10/Table!$AE$9)/(Table!$AC$12-Table!$AC$13)),2)</f>
        <v>702.16</v>
      </c>
      <c r="Q89" s="51">
        <f>'Raw Data'!C89</f>
        <v>1.0221</v>
      </c>
      <c r="R89" s="51">
        <f>'Raw Data'!C89/'Raw Data'!I$30*100</f>
        <v>9.6321493823587065</v>
      </c>
      <c r="S89" s="117">
        <f t="shared" si="7"/>
        <v>0.17906574394463612</v>
      </c>
      <c r="T89" s="117">
        <f t="shared" si="8"/>
        <v>4.2656426834853933E-3</v>
      </c>
      <c r="U89" s="88">
        <f t="shared" si="9"/>
        <v>1.0950419785315047E-2</v>
      </c>
      <c r="V89" s="88">
        <f t="shared" si="10"/>
        <v>0.19304134051574121</v>
      </c>
      <c r="W89" s="88">
        <f t="shared" si="11"/>
        <v>2.4302490033659065E-4</v>
      </c>
      <c r="X89" s="31">
        <f t="shared" si="12"/>
        <v>0.24171625872951266</v>
      </c>
      <c r="AS89" s="39"/>
      <c r="AT89" s="39"/>
    </row>
    <row r="90" spans="1:46" x14ac:dyDescent="0.2">
      <c r="A90" s="51">
        <v>962.5885009765625</v>
      </c>
      <c r="B90" s="85">
        <v>0.70465305018260527</v>
      </c>
      <c r="C90" s="85">
        <f t="shared" si="1"/>
        <v>0.29534694981739473</v>
      </c>
      <c r="D90" s="70">
        <f t="shared" si="2"/>
        <v>1.3391045583660222E-2</v>
      </c>
      <c r="E90" s="122">
        <f>(2*Table!$AC$16*0.147)/A90</f>
        <v>9.5217307470656445E-2</v>
      </c>
      <c r="F90" s="122">
        <f t="shared" si="3"/>
        <v>0.19043461494131289</v>
      </c>
      <c r="G90" s="51">
        <f>IF((('Raw Data'!C90)/('Raw Data'!C$136)*100)&lt;0,0,('Raw Data'!C90)/('Raw Data'!C$136)*100)</f>
        <v>70.465305018260523</v>
      </c>
      <c r="H90" s="51">
        <f t="shared" si="4"/>
        <v>1.3391045583660173</v>
      </c>
      <c r="I90" s="132">
        <f t="shared" si="5"/>
        <v>3.9148228209977765E-2</v>
      </c>
      <c r="J90" s="122">
        <f>'Raw Data'!F90/I90</f>
        <v>0.34206006749105511</v>
      </c>
      <c r="K90" s="123">
        <f t="shared" si="6"/>
        <v>1.6337116317019917</v>
      </c>
      <c r="L90" s="51">
        <f>A90*Table!$AC$9/$AC$16</f>
        <v>216.13717659830101</v>
      </c>
      <c r="M90" s="51">
        <f>A90*Table!$AD$9/$AC$16</f>
        <v>74.104174833703212</v>
      </c>
      <c r="N90" s="51">
        <f>ABS(A90*Table!$AE$9/$AC$16)</f>
        <v>93.590142818186081</v>
      </c>
      <c r="O90" s="51">
        <f>($L90*(Table!$AC$10/Table!$AC$9)/(Table!$AC$12-Table!$AC$14))</f>
        <v>463.61470741806318</v>
      </c>
      <c r="P90" s="51">
        <f>ROUND(($N90*(Table!$AE$10/Table!$AE$9)/(Table!$AC$12-Table!$AC$13)),2)</f>
        <v>768.39</v>
      </c>
      <c r="Q90" s="51">
        <f>'Raw Data'!C90</f>
        <v>1.0419</v>
      </c>
      <c r="R90" s="51">
        <f>'Raw Data'!C90/'Raw Data'!I$30*100</f>
        <v>9.8187422380193095</v>
      </c>
      <c r="S90" s="117">
        <f t="shared" si="7"/>
        <v>0.17128027681660901</v>
      </c>
      <c r="T90" s="117">
        <f t="shared" si="8"/>
        <v>3.4660168968911886E-3</v>
      </c>
      <c r="U90" s="88">
        <f t="shared" si="9"/>
        <v>1.020035272399164E-2</v>
      </c>
      <c r="V90" s="88">
        <f t="shared" si="10"/>
        <v>0.17121475217089679</v>
      </c>
      <c r="W90" s="88">
        <f t="shared" si="11"/>
        <v>1.9411055980843238E-4</v>
      </c>
      <c r="X90" s="31">
        <f t="shared" si="12"/>
        <v>0.24191036928932108</v>
      </c>
      <c r="AS90" s="39"/>
      <c r="AT90" s="39"/>
    </row>
    <row r="91" spans="1:46" x14ac:dyDescent="0.2">
      <c r="A91" s="51">
        <v>1049.04931640625</v>
      </c>
      <c r="B91" s="85">
        <v>0.71709725415934</v>
      </c>
      <c r="C91" s="85">
        <f t="shared" si="1"/>
        <v>0.28290274584066</v>
      </c>
      <c r="D91" s="70">
        <f t="shared" si="2"/>
        <v>1.2444203976734736E-2</v>
      </c>
      <c r="E91" s="122">
        <f>(2*Table!$AC$16*0.147)/A91</f>
        <v>8.7369663019454952E-2</v>
      </c>
      <c r="F91" s="122">
        <f t="shared" si="3"/>
        <v>0.1747393260389099</v>
      </c>
      <c r="G91" s="51">
        <f>IF((('Raw Data'!C91)/('Raw Data'!C$136)*100)&lt;0,0,('Raw Data'!C91)/('Raw Data'!C$136)*100)</f>
        <v>71.709725415934003</v>
      </c>
      <c r="H91" s="51">
        <f t="shared" si="4"/>
        <v>1.2444203976734798</v>
      </c>
      <c r="I91" s="132">
        <f t="shared" si="5"/>
        <v>3.735523578760569E-2</v>
      </c>
      <c r="J91" s="122">
        <f>'Raw Data'!F91/I91</f>
        <v>0.33313145304422548</v>
      </c>
      <c r="K91" s="123">
        <f t="shared" si="6"/>
        <v>1.7804535050057109</v>
      </c>
      <c r="L91" s="51">
        <f>A91*Table!$AC$9/$AC$16</f>
        <v>235.55086844523331</v>
      </c>
      <c r="M91" s="51">
        <f>A91*Table!$AD$9/$AC$16</f>
        <v>80.760297752651425</v>
      </c>
      <c r="N91" s="51">
        <f>ABS(A91*Table!$AE$9/$AC$16)</f>
        <v>101.9965179785292</v>
      </c>
      <c r="O91" s="51">
        <f>($L91*(Table!$AC$10/Table!$AC$9)/(Table!$AC$12-Table!$AC$14))</f>
        <v>505.25711807214361</v>
      </c>
      <c r="P91" s="51">
        <f>ROUND(($N91*(Table!$AE$10/Table!$AE$9)/(Table!$AC$12-Table!$AC$13)),2)</f>
        <v>837.41</v>
      </c>
      <c r="Q91" s="51">
        <f>'Raw Data'!C91</f>
        <v>1.0603</v>
      </c>
      <c r="R91" s="51">
        <f>'Raw Data'!C91/'Raw Data'!I$30*100</f>
        <v>9.9921416594412857</v>
      </c>
      <c r="S91" s="117">
        <f t="shared" si="7"/>
        <v>0.15916955017301018</v>
      </c>
      <c r="T91" s="117">
        <f t="shared" si="8"/>
        <v>2.8403704937818297E-3</v>
      </c>
      <c r="U91" s="88">
        <f t="shared" si="9"/>
        <v>9.5249494024471342E-3</v>
      </c>
      <c r="V91" s="88">
        <f t="shared" si="10"/>
        <v>0.15248589848121</v>
      </c>
      <c r="W91" s="88">
        <f t="shared" si="11"/>
        <v>1.5187675983655832E-4</v>
      </c>
      <c r="X91" s="31">
        <f t="shared" si="12"/>
        <v>0.24206224604915763</v>
      </c>
      <c r="AS91" s="39"/>
      <c r="AT91" s="39"/>
    </row>
    <row r="92" spans="1:46" x14ac:dyDescent="0.2">
      <c r="A92" s="51">
        <v>1147.1083984375</v>
      </c>
      <c r="B92" s="85">
        <v>0.73015014202624096</v>
      </c>
      <c r="C92" s="85">
        <f t="shared" si="1"/>
        <v>0.26984985797375904</v>
      </c>
      <c r="D92" s="70">
        <f t="shared" si="2"/>
        <v>1.3052887866900953E-2</v>
      </c>
      <c r="E92" s="122">
        <f>(2*Table!$AC$16*0.147)/A92</f>
        <v>7.9900980055632856E-2</v>
      </c>
      <c r="F92" s="122">
        <f t="shared" si="3"/>
        <v>0.15980196011126571</v>
      </c>
      <c r="G92" s="51">
        <f>IF((('Raw Data'!C92)/('Raw Data'!C$136)*100)&lt;0,0,('Raw Data'!C92)/('Raw Data'!C$136)*100)</f>
        <v>73.015014202624101</v>
      </c>
      <c r="H92" s="51">
        <f t="shared" si="4"/>
        <v>1.3052887866900988</v>
      </c>
      <c r="I92" s="132">
        <f t="shared" si="5"/>
        <v>3.8808554312704358E-2</v>
      </c>
      <c r="J92" s="122">
        <f>'Raw Data'!F92/I92</f>
        <v>0.33634048209386563</v>
      </c>
      <c r="K92" s="123">
        <f t="shared" si="6"/>
        <v>1.9468800338349528</v>
      </c>
      <c r="L92" s="51">
        <f>A92*Table!$AC$9/$AC$16</f>
        <v>257.56880561002771</v>
      </c>
      <c r="M92" s="51">
        <f>A92*Table!$AD$9/$AC$16</f>
        <v>88.309304780580931</v>
      </c>
      <c r="N92" s="51">
        <f>ABS(A92*Table!$AE$9/$AC$16)</f>
        <v>111.53056444034992</v>
      </c>
      <c r="O92" s="51">
        <f>($L92*(Table!$AC$10/Table!$AC$9)/(Table!$AC$12-Table!$AC$14))</f>
        <v>552.48564051915002</v>
      </c>
      <c r="P92" s="51">
        <f>ROUND(($N92*(Table!$AE$10/Table!$AE$9)/(Table!$AC$12-Table!$AC$13)),2)</f>
        <v>915.69</v>
      </c>
      <c r="Q92" s="51">
        <f>'Raw Data'!C92</f>
        <v>1.0795999999999999</v>
      </c>
      <c r="R92" s="51">
        <f>'Raw Data'!C92/'Raw Data'!I$30*100</f>
        <v>10.174022574302375</v>
      </c>
      <c r="S92" s="117">
        <f t="shared" si="7"/>
        <v>0.16695501730103587</v>
      </c>
      <c r="T92" s="117">
        <f t="shared" si="8"/>
        <v>2.2915234498093184E-3</v>
      </c>
      <c r="U92" s="88">
        <f t="shared" si="9"/>
        <v>8.8692773831667709E-3</v>
      </c>
      <c r="V92" s="88">
        <f t="shared" si="10"/>
        <v>0.13516115841696064</v>
      </c>
      <c r="W92" s="88">
        <f t="shared" si="11"/>
        <v>1.3323358093351615E-4</v>
      </c>
      <c r="X92" s="31">
        <f t="shared" si="12"/>
        <v>0.24219547963009114</v>
      </c>
      <c r="AS92" s="39"/>
      <c r="AT92" s="39"/>
    </row>
    <row r="93" spans="1:46" x14ac:dyDescent="0.2">
      <c r="A93" s="51">
        <v>1258.082763671875</v>
      </c>
      <c r="B93" s="85">
        <v>0.74272960908967955</v>
      </c>
      <c r="C93" s="85">
        <f t="shared" si="1"/>
        <v>0.25727039091032045</v>
      </c>
      <c r="D93" s="70">
        <f t="shared" si="2"/>
        <v>1.2579467063438599E-2</v>
      </c>
      <c r="E93" s="122">
        <f>(2*Table!$AC$16*0.147)/A93</f>
        <v>7.2852985440875595E-2</v>
      </c>
      <c r="F93" s="122">
        <f t="shared" si="3"/>
        <v>0.14570597088175119</v>
      </c>
      <c r="G93" s="51">
        <f>IF((('Raw Data'!C93)/('Raw Data'!C$136)*100)&lt;0,0,('Raw Data'!C93)/('Raw Data'!C$136)*100)</f>
        <v>74.27296090896796</v>
      </c>
      <c r="H93" s="51">
        <f t="shared" si="4"/>
        <v>1.2579467063438585</v>
      </c>
      <c r="I93" s="132">
        <f t="shared" si="5"/>
        <v>4.0104752934955412E-2</v>
      </c>
      <c r="J93" s="122">
        <f>'Raw Data'!F93/I93</f>
        <v>0.31366524271676288</v>
      </c>
      <c r="K93" s="123">
        <f t="shared" si="6"/>
        <v>2.1352264675604875</v>
      </c>
      <c r="L93" s="51">
        <f>A93*Table!$AC$9/$AC$16</f>
        <v>282.48670765458002</v>
      </c>
      <c r="M93" s="51">
        <f>A93*Table!$AD$9/$AC$16</f>
        <v>96.852585481570301</v>
      </c>
      <c r="N93" s="51">
        <f>ABS(A93*Table!$AE$9/$AC$16)</f>
        <v>122.3203325301472</v>
      </c>
      <c r="O93" s="51">
        <f>($L93*(Table!$AC$10/Table!$AC$9)/(Table!$AC$12-Table!$AC$14))</f>
        <v>605.93459385366805</v>
      </c>
      <c r="P93" s="51">
        <f>ROUND(($N93*(Table!$AE$10/Table!$AE$9)/(Table!$AC$12-Table!$AC$13)),2)</f>
        <v>1004.27</v>
      </c>
      <c r="Q93" s="51">
        <f>'Raw Data'!C93</f>
        <v>1.0982000000000001</v>
      </c>
      <c r="R93" s="51">
        <f>'Raw Data'!C93/'Raw Data'!I$30*100</f>
        <v>10.349306772044157</v>
      </c>
      <c r="S93" s="117">
        <f t="shared" si="7"/>
        <v>0.16089965397924144</v>
      </c>
      <c r="T93" s="117">
        <f t="shared" si="8"/>
        <v>1.8517819444130446E-3</v>
      </c>
      <c r="U93" s="88">
        <f t="shared" si="9"/>
        <v>8.2262527322434532E-3</v>
      </c>
      <c r="V93" s="88">
        <f t="shared" si="10"/>
        <v>0.1190089323131869</v>
      </c>
      <c r="W93" s="88">
        <f t="shared" si="11"/>
        <v>1.0674802040469558E-4</v>
      </c>
      <c r="X93" s="31">
        <f t="shared" si="12"/>
        <v>0.24230222765049583</v>
      </c>
      <c r="AS93" s="39"/>
      <c r="AT93" s="39"/>
    </row>
    <row r="94" spans="1:46" x14ac:dyDescent="0.2">
      <c r="A94" s="51">
        <v>1378.22998046875</v>
      </c>
      <c r="B94" s="85">
        <v>0.75476802380630337</v>
      </c>
      <c r="C94" s="85">
        <f t="shared" si="1"/>
        <v>0.24523197619369663</v>
      </c>
      <c r="D94" s="70">
        <f t="shared" si="2"/>
        <v>1.2038414716623813E-2</v>
      </c>
      <c r="E94" s="122">
        <f>(2*Table!$AC$16*0.147)/A94</f>
        <v>6.6502025470401405E-2</v>
      </c>
      <c r="F94" s="122">
        <f t="shared" si="3"/>
        <v>0.13300405094080281</v>
      </c>
      <c r="G94" s="51">
        <f>IF((('Raw Data'!C94)/('Raw Data'!C$136)*100)&lt;0,0,('Raw Data'!C94)/('Raw Data'!C$136)*100)</f>
        <v>75.476802380630332</v>
      </c>
      <c r="H94" s="51">
        <f t="shared" si="4"/>
        <v>1.203841471662372</v>
      </c>
      <c r="I94" s="132">
        <f t="shared" si="5"/>
        <v>3.961248048410515E-2</v>
      </c>
      <c r="J94" s="122">
        <f>'Raw Data'!F94/I94</f>
        <v>0.30390459192411168</v>
      </c>
      <c r="K94" s="123">
        <f t="shared" si="6"/>
        <v>2.3391411262111363</v>
      </c>
      <c r="L94" s="51">
        <f>A94*Table!$AC$9/$AC$16</f>
        <v>309.46425848577661</v>
      </c>
      <c r="M94" s="51">
        <f>A94*Table!$AD$9/$AC$16</f>
        <v>106.1020314808377</v>
      </c>
      <c r="N94" s="51">
        <f>ABS(A94*Table!$AE$9/$AC$16)</f>
        <v>134.00195470599832</v>
      </c>
      <c r="O94" s="51">
        <f>($L94*(Table!$AC$10/Table!$AC$9)/(Table!$AC$12-Table!$AC$14))</f>
        <v>663.80149825348917</v>
      </c>
      <c r="P94" s="51">
        <f>ROUND(($N94*(Table!$AE$10/Table!$AE$9)/(Table!$AC$12-Table!$AC$13)),2)</f>
        <v>1100.18</v>
      </c>
      <c r="Q94" s="51">
        <f>'Raw Data'!C94</f>
        <v>1.1160000000000001</v>
      </c>
      <c r="R94" s="51">
        <f>'Raw Data'!C94/'Raw Data'!I$30*100</f>
        <v>10.517051864506719</v>
      </c>
      <c r="S94" s="117">
        <f t="shared" si="7"/>
        <v>0.15397923875432498</v>
      </c>
      <c r="T94" s="117">
        <f t="shared" si="8"/>
        <v>1.5011273319270879E-3</v>
      </c>
      <c r="U94" s="88">
        <f t="shared" si="9"/>
        <v>7.6308395649104677E-3</v>
      </c>
      <c r="V94" s="88">
        <f t="shared" si="10"/>
        <v>0.10480999337620124</v>
      </c>
      <c r="W94" s="88">
        <f t="shared" si="11"/>
        <v>8.5122021163119789E-5</v>
      </c>
      <c r="X94" s="31">
        <f t="shared" si="12"/>
        <v>0.24238734967165895</v>
      </c>
      <c r="AS94" s="39"/>
      <c r="AT94" s="39"/>
    </row>
    <row r="95" spans="1:46" x14ac:dyDescent="0.2">
      <c r="A95" s="51">
        <v>1509.6923828125</v>
      </c>
      <c r="B95" s="85">
        <v>0.76633301771946438</v>
      </c>
      <c r="C95" s="85">
        <f t="shared" si="1"/>
        <v>0.23366698228053562</v>
      </c>
      <c r="D95" s="70">
        <f t="shared" si="2"/>
        <v>1.1564993913161015E-2</v>
      </c>
      <c r="E95" s="122">
        <f>(2*Table!$AC$16*0.147)/A95</f>
        <v>6.071110002850625E-2</v>
      </c>
      <c r="F95" s="122">
        <f t="shared" si="3"/>
        <v>0.1214222000570125</v>
      </c>
      <c r="G95" s="51">
        <f>IF((('Raw Data'!C95)/('Raw Data'!C$136)*100)&lt;0,0,('Raw Data'!C95)/('Raw Data'!C$136)*100)</f>
        <v>76.633301771946435</v>
      </c>
      <c r="H95" s="51">
        <f t="shared" si="4"/>
        <v>1.1564993913161032</v>
      </c>
      <c r="I95" s="132">
        <f t="shared" si="5"/>
        <v>3.9566770975334009E-2</v>
      </c>
      <c r="J95" s="122">
        <f>'Raw Data'!F95/I95</f>
        <v>0.29229056675791543</v>
      </c>
      <c r="K95" s="123">
        <f t="shared" si="6"/>
        <v>2.5622599933309718</v>
      </c>
      <c r="L95" s="51">
        <f>A95*Table!$AC$9/$AC$16</f>
        <v>338.9824923339699</v>
      </c>
      <c r="M95" s="51">
        <f>A95*Table!$AD$9/$AC$16</f>
        <v>116.22256880021826</v>
      </c>
      <c r="N95" s="51">
        <f>ABS(A95*Table!$AE$9/$AC$16)</f>
        <v>146.78372489969084</v>
      </c>
      <c r="O95" s="51">
        <f>($L95*(Table!$AC$10/Table!$AC$9)/(Table!$AC$12-Table!$AC$14))</f>
        <v>727.1181731745387</v>
      </c>
      <c r="P95" s="51">
        <f>ROUND(($N95*(Table!$AE$10/Table!$AE$9)/(Table!$AC$12-Table!$AC$13)),2)</f>
        <v>1205.1199999999999</v>
      </c>
      <c r="Q95" s="51">
        <f>'Raw Data'!C95</f>
        <v>1.1331</v>
      </c>
      <c r="R95" s="51">
        <f>'Raw Data'!C95/'Raw Data'!I$30*100</f>
        <v>10.678200239849966</v>
      </c>
      <c r="S95" s="117">
        <f t="shared" si="7"/>
        <v>0.14792387543252486</v>
      </c>
      <c r="T95" s="117">
        <f t="shared" si="8"/>
        <v>1.2203758081412719E-3</v>
      </c>
      <c r="U95" s="88">
        <f t="shared" si="9"/>
        <v>7.0730967191851906E-3</v>
      </c>
      <c r="V95" s="88">
        <f t="shared" si="10"/>
        <v>9.2185522977039719E-2</v>
      </c>
      <c r="W95" s="88">
        <f t="shared" si="11"/>
        <v>6.8152923983649027E-5</v>
      </c>
      <c r="X95" s="31">
        <f t="shared" si="12"/>
        <v>0.24245550259564261</v>
      </c>
      <c r="Z95" s="147"/>
      <c r="AS95" s="39"/>
      <c r="AT95" s="39"/>
    </row>
    <row r="96" spans="1:46" x14ac:dyDescent="0.2">
      <c r="A96" s="51">
        <v>1649.0732421875</v>
      </c>
      <c r="B96" s="85">
        <v>0.77742459082916271</v>
      </c>
      <c r="C96" s="85">
        <f t="shared" si="1"/>
        <v>0.22257540917083729</v>
      </c>
      <c r="D96" s="70">
        <f t="shared" si="2"/>
        <v>1.1091573109698327E-2</v>
      </c>
      <c r="E96" s="122">
        <f>(2*Table!$AC$16*0.147)/A96</f>
        <v>5.5579754082737361E-2</v>
      </c>
      <c r="F96" s="122">
        <f t="shared" si="3"/>
        <v>0.11115950816547472</v>
      </c>
      <c r="G96" s="51">
        <f>IF((('Raw Data'!C96)/('Raw Data'!C$136)*100)&lt;0,0,('Raw Data'!C96)/('Raw Data'!C$136)*100)</f>
        <v>77.74245908291627</v>
      </c>
      <c r="H96" s="51">
        <f t="shared" si="4"/>
        <v>1.1091573109698345</v>
      </c>
      <c r="I96" s="132">
        <f t="shared" si="5"/>
        <v>3.8351481081770666E-2</v>
      </c>
      <c r="J96" s="122">
        <f>'Raw Data'!F96/I96</f>
        <v>0.28920846853474991</v>
      </c>
      <c r="K96" s="123">
        <f t="shared" si="6"/>
        <v>2.7988181186010572</v>
      </c>
      <c r="L96" s="51">
        <f>A96*Table!$AC$9/$AC$16</f>
        <v>370.27871640749106</v>
      </c>
      <c r="M96" s="51">
        <f>A96*Table!$AD$9/$AC$16</f>
        <v>126.95270276828265</v>
      </c>
      <c r="N96" s="51">
        <f>ABS(A96*Table!$AE$9/$AC$16)</f>
        <v>160.33538744479054</v>
      </c>
      <c r="O96" s="51">
        <f>($L96*(Table!$AC$10/Table!$AC$9)/(Table!$AC$12-Table!$AC$14))</f>
        <v>794.24864094270947</v>
      </c>
      <c r="P96" s="51">
        <f>ROUND(($N96*(Table!$AE$10/Table!$AE$9)/(Table!$AC$12-Table!$AC$13)),2)</f>
        <v>1316.38</v>
      </c>
      <c r="Q96" s="51">
        <f>'Raw Data'!C96</f>
        <v>1.1495</v>
      </c>
      <c r="R96" s="51">
        <f>'Raw Data'!C96/'Raw Data'!I$30*100</f>
        <v>10.8327518980739</v>
      </c>
      <c r="S96" s="117">
        <f t="shared" si="7"/>
        <v>0.14186851211072618</v>
      </c>
      <c r="T96" s="117">
        <f t="shared" si="8"/>
        <v>9.947094097991771E-4</v>
      </c>
      <c r="U96" s="88">
        <f t="shared" si="9"/>
        <v>6.5689937966031311E-3</v>
      </c>
      <c r="V96" s="88">
        <f t="shared" si="10"/>
        <v>8.1351104552074741E-2</v>
      </c>
      <c r="W96" s="88">
        <f t="shared" si="11"/>
        <v>5.4780913330363136E-5</v>
      </c>
      <c r="X96" s="31">
        <f t="shared" si="12"/>
        <v>0.24251028350897297</v>
      </c>
      <c r="Z96" s="82"/>
      <c r="AS96" s="39"/>
      <c r="AT96" s="39"/>
    </row>
    <row r="97" spans="1:46" x14ac:dyDescent="0.2">
      <c r="A97" s="51">
        <v>1811.4351806640625</v>
      </c>
      <c r="B97" s="85">
        <v>0.78858379548221291</v>
      </c>
      <c r="C97" s="85">
        <f t="shared" si="1"/>
        <v>0.21141620451778709</v>
      </c>
      <c r="D97" s="70">
        <f t="shared" si="2"/>
        <v>1.1159204653050203E-2</v>
      </c>
      <c r="E97" s="122">
        <f>(2*Table!$AC$16*0.147)/A97</f>
        <v>5.0598048576931898E-2</v>
      </c>
      <c r="F97" s="122">
        <f t="shared" si="3"/>
        <v>0.1011960971538638</v>
      </c>
      <c r="G97" s="51">
        <f>IF((('Raw Data'!C97)/('Raw Data'!C$136)*100)&lt;0,0,('Raw Data'!C97)/('Raw Data'!C$136)*100)</f>
        <v>78.858379548221293</v>
      </c>
      <c r="H97" s="51">
        <f t="shared" si="4"/>
        <v>1.1159204653050239</v>
      </c>
      <c r="I97" s="132">
        <f t="shared" si="5"/>
        <v>4.0782853215679316E-2</v>
      </c>
      <c r="J97" s="122">
        <f>'Raw Data'!F97/I97</f>
        <v>0.2736249127552447</v>
      </c>
      <c r="K97" s="123">
        <f t="shared" si="6"/>
        <v>3.0743798847822865</v>
      </c>
      <c r="L97" s="51">
        <f>A97*Table!$AC$9/$AC$16</f>
        <v>406.73505360012257</v>
      </c>
      <c r="M97" s="51">
        <f>A97*Table!$AD$9/$AC$16</f>
        <v>139.45201837718488</v>
      </c>
      <c r="N97" s="51">
        <f>ABS(A97*Table!$AE$9/$AC$16)</f>
        <v>176.12144451366572</v>
      </c>
      <c r="O97" s="51">
        <f>($L97*(Table!$AC$10/Table!$AC$9)/(Table!$AC$12-Table!$AC$14))</f>
        <v>872.44756241982543</v>
      </c>
      <c r="P97" s="51">
        <f>ROUND(($N97*(Table!$AE$10/Table!$AE$9)/(Table!$AC$12-Table!$AC$13)),2)</f>
        <v>1445.99</v>
      </c>
      <c r="Q97" s="51">
        <f>'Raw Data'!C97</f>
        <v>1.1659999999999999</v>
      </c>
      <c r="R97" s="51">
        <f>'Raw Data'!C97/'Raw Data'!I$30*100</f>
        <v>10.988245944457734</v>
      </c>
      <c r="S97" s="117">
        <f t="shared" si="7"/>
        <v>0.14273356401384107</v>
      </c>
      <c r="T97" s="117">
        <f t="shared" si="8"/>
        <v>8.0654335154228818E-4</v>
      </c>
      <c r="U97" s="88">
        <f t="shared" si="9"/>
        <v>6.0660442403627727E-3</v>
      </c>
      <c r="V97" s="88">
        <f t="shared" si="10"/>
        <v>7.1099446565241156E-2</v>
      </c>
      <c r="W97" s="88">
        <f t="shared" si="11"/>
        <v>4.5677640113098848E-5</v>
      </c>
      <c r="X97" s="31">
        <f t="shared" si="12"/>
        <v>0.24255596114908606</v>
      </c>
      <c r="Z97" s="85"/>
      <c r="AS97" s="39"/>
      <c r="AT97" s="39"/>
    </row>
    <row r="98" spans="1:46" x14ac:dyDescent="0.2">
      <c r="A98" s="51">
        <v>1978.1314697265625</v>
      </c>
      <c r="B98" s="85">
        <v>0.79920194778844855</v>
      </c>
      <c r="C98" s="85">
        <f t="shared" si="1"/>
        <v>0.20079805221155145</v>
      </c>
      <c r="D98" s="70">
        <f t="shared" si="2"/>
        <v>1.061815230623564E-2</v>
      </c>
      <c r="E98" s="122">
        <f>(2*Table!$AC$16*0.147)/A98</f>
        <v>4.6334172762477276E-2</v>
      </c>
      <c r="F98" s="122">
        <f t="shared" si="3"/>
        <v>9.2668345524954551E-2</v>
      </c>
      <c r="G98" s="51">
        <f>IF((('Raw Data'!C98)/('Raw Data'!C$136)*100)&lt;0,0,('Raw Data'!C98)/('Raw Data'!C$136)*100)</f>
        <v>79.920194778844859</v>
      </c>
      <c r="H98" s="51">
        <f t="shared" si="4"/>
        <v>1.0618152306235658</v>
      </c>
      <c r="I98" s="132">
        <f t="shared" si="5"/>
        <v>3.8232354005105051E-2</v>
      </c>
      <c r="J98" s="122">
        <f>'Raw Data'!F98/I98</f>
        <v>0.27772687773339383</v>
      </c>
      <c r="K98" s="123">
        <f t="shared" si="6"/>
        <v>3.3572979397213145</v>
      </c>
      <c r="L98" s="51">
        <f>A98*Table!$AC$9/$AC$16</f>
        <v>444.16461486210596</v>
      </c>
      <c r="M98" s="51">
        <f>A98*Table!$AD$9/$AC$16</f>
        <v>152.2850108098649</v>
      </c>
      <c r="N98" s="51">
        <f>ABS(A98*Table!$AE$9/$AC$16)</f>
        <v>192.32891996635749</v>
      </c>
      <c r="O98" s="51">
        <f>($L98*(Table!$AC$10/Table!$AC$9)/(Table!$AC$12-Table!$AC$14))</f>
        <v>952.734051613269</v>
      </c>
      <c r="P98" s="51">
        <f>ROUND(($N98*(Table!$AE$10/Table!$AE$9)/(Table!$AC$12-Table!$AC$13)),2)</f>
        <v>1579.06</v>
      </c>
      <c r="Q98" s="51">
        <f>'Raw Data'!C98</f>
        <v>1.1817</v>
      </c>
      <c r="R98" s="51">
        <f>'Raw Data'!C98/'Raw Data'!I$30*100</f>
        <v>11.136200885562356</v>
      </c>
      <c r="S98" s="117">
        <f t="shared" si="7"/>
        <v>0.13581314878892747</v>
      </c>
      <c r="T98" s="117">
        <f t="shared" si="8"/>
        <v>6.5640477725592561E-4</v>
      </c>
      <c r="U98" s="88">
        <f t="shared" si="9"/>
        <v>5.6296566006817112E-3</v>
      </c>
      <c r="V98" s="88">
        <f t="shared" si="10"/>
        <v>6.2666840046739461E-2</v>
      </c>
      <c r="W98" s="88">
        <f t="shared" si="11"/>
        <v>3.6446401794609177E-5</v>
      </c>
      <c r="X98" s="31">
        <f t="shared" si="12"/>
        <v>0.24259240755088068</v>
      </c>
      <c r="Z98" s="85"/>
      <c r="AS98" s="39"/>
      <c r="AT98" s="39"/>
    </row>
    <row r="99" spans="1:46" x14ac:dyDescent="0.2">
      <c r="A99" s="51">
        <v>2157.7724609375</v>
      </c>
      <c r="B99" s="85">
        <v>0.80900852157446235</v>
      </c>
      <c r="C99" s="85">
        <f t="shared" si="1"/>
        <v>0.19099147842553765</v>
      </c>
      <c r="D99" s="70">
        <f t="shared" si="2"/>
        <v>9.8065737860137947E-3</v>
      </c>
      <c r="E99" s="122">
        <f>(2*Table!$AC$16*0.147)/A99</f>
        <v>4.2476714725231832E-2</v>
      </c>
      <c r="F99" s="122">
        <f t="shared" si="3"/>
        <v>8.4953429450463663E-2</v>
      </c>
      <c r="G99" s="51">
        <f>IF((('Raw Data'!C99)/('Raw Data'!C$136)*100)&lt;0,0,('Raw Data'!C99)/('Raw Data'!C$136)*100)</f>
        <v>80.900852157446238</v>
      </c>
      <c r="H99" s="51">
        <f t="shared" si="4"/>
        <v>0.98065737860137858</v>
      </c>
      <c r="I99" s="132">
        <f t="shared" si="5"/>
        <v>3.775049390024332E-2</v>
      </c>
      <c r="J99" s="122">
        <f>'Raw Data'!F99/I99</f>
        <v>0.25977339030127461</v>
      </c>
      <c r="K99" s="123">
        <f t="shared" si="6"/>
        <v>3.6621858295870684</v>
      </c>
      <c r="L99" s="51">
        <f>A99*Table!$AC$9/$AC$16</f>
        <v>484.50074665909034</v>
      </c>
      <c r="M99" s="51">
        <f>A99*Table!$AD$9/$AC$16</f>
        <v>166.1145417116881</v>
      </c>
      <c r="N99" s="51">
        <f>ABS(A99*Table!$AE$9/$AC$16)</f>
        <v>209.79497737965036</v>
      </c>
      <c r="O99" s="51">
        <f>($L99*(Table!$AC$10/Table!$AC$9)/(Table!$AC$12-Table!$AC$14))</f>
        <v>1039.2551408388897</v>
      </c>
      <c r="P99" s="51">
        <f>ROUND(($N99*(Table!$AE$10/Table!$AE$9)/(Table!$AC$12-Table!$AC$13)),2)</f>
        <v>1722.45</v>
      </c>
      <c r="Q99" s="51">
        <f>'Raw Data'!C99</f>
        <v>1.1961999999999999</v>
      </c>
      <c r="R99" s="51">
        <f>'Raw Data'!C99/'Raw Data'!I$30*100</f>
        <v>11.27284716874815</v>
      </c>
      <c r="S99" s="117">
        <f t="shared" si="7"/>
        <v>0.12543252595155704</v>
      </c>
      <c r="T99" s="117">
        <f t="shared" si="8"/>
        <v>5.3986890007151622E-4</v>
      </c>
      <c r="U99" s="88">
        <f t="shared" si="9"/>
        <v>5.2242983784538477E-3</v>
      </c>
      <c r="V99" s="88">
        <f t="shared" si="10"/>
        <v>5.5227857828523005E-2</v>
      </c>
      <c r="W99" s="88">
        <f t="shared" si="11"/>
        <v>2.8289288236166227E-5</v>
      </c>
      <c r="X99" s="31">
        <f t="shared" si="12"/>
        <v>0.24262069683911686</v>
      </c>
      <c r="Z99" s="85"/>
      <c r="AS99" s="39"/>
      <c r="AT99" s="39"/>
    </row>
    <row r="100" spans="1:46" x14ac:dyDescent="0.2">
      <c r="A100" s="51">
        <v>2367.87060546875</v>
      </c>
      <c r="B100" s="85">
        <v>0.81942377925064258</v>
      </c>
      <c r="C100" s="85">
        <f t="shared" si="1"/>
        <v>0.18057622074935742</v>
      </c>
      <c r="D100" s="70">
        <f t="shared" si="2"/>
        <v>1.0415257676180234E-2</v>
      </c>
      <c r="E100" s="122">
        <f>(2*Table!$AC$16*0.147)/A100</f>
        <v>3.8707809900389113E-2</v>
      </c>
      <c r="F100" s="122">
        <f t="shared" si="3"/>
        <v>7.7415619800778226E-2</v>
      </c>
      <c r="G100" s="51">
        <f>IF((('Raw Data'!C100)/('Raw Data'!C$136)*100)&lt;0,0,('Raw Data'!C100)/('Raw Data'!C$136)*100)</f>
        <v>81.942377925064264</v>
      </c>
      <c r="H100" s="51">
        <f t="shared" si="4"/>
        <v>1.0415257676180261</v>
      </c>
      <c r="I100" s="132">
        <f t="shared" si="5"/>
        <v>4.0352320251648033E-2</v>
      </c>
      <c r="J100" s="122">
        <f>'Raw Data'!F100/I100</f>
        <v>0.25810802479827322</v>
      </c>
      <c r="K100" s="123">
        <f t="shared" si="6"/>
        <v>4.0187658034507567</v>
      </c>
      <c r="L100" s="51">
        <f>A100*Table!$AC$9/$AC$16</f>
        <v>531.67565028764693</v>
      </c>
      <c r="M100" s="51">
        <f>A100*Table!$AD$9/$AC$16</f>
        <v>182.28879438433611</v>
      </c>
      <c r="N100" s="51">
        <f>ABS(A100*Table!$AE$9/$AC$16)</f>
        <v>230.22230986135673</v>
      </c>
      <c r="O100" s="51">
        <f>($L100*(Table!$AC$10/Table!$AC$9)/(Table!$AC$12-Table!$AC$14))</f>
        <v>1140.4454103124133</v>
      </c>
      <c r="P100" s="51">
        <f>ROUND(($N100*(Table!$AE$10/Table!$AE$9)/(Table!$AC$12-Table!$AC$13)),2)</f>
        <v>1890.17</v>
      </c>
      <c r="Q100" s="51">
        <f>'Raw Data'!C100</f>
        <v>1.2116</v>
      </c>
      <c r="R100" s="51">
        <f>'Raw Data'!C100/'Raw Data'!I$30*100</f>
        <v>11.417974945373064</v>
      </c>
      <c r="S100" s="117">
        <f t="shared" si="7"/>
        <v>0.13321799307958557</v>
      </c>
      <c r="T100" s="117">
        <f t="shared" si="8"/>
        <v>4.3708910968787151E-4</v>
      </c>
      <c r="U100" s="88">
        <f t="shared" si="9"/>
        <v>4.8220434507707114E-3</v>
      </c>
      <c r="V100" s="88">
        <f t="shared" si="10"/>
        <v>4.8229939666332045E-2</v>
      </c>
      <c r="W100" s="88">
        <f t="shared" si="11"/>
        <v>2.4949974078918601E-5</v>
      </c>
      <c r="X100" s="31">
        <f t="shared" si="12"/>
        <v>0.24264564681319578</v>
      </c>
      <c r="Z100" s="85"/>
      <c r="AS100" s="39"/>
      <c r="AT100" s="39"/>
    </row>
    <row r="101" spans="1:46" x14ac:dyDescent="0.2">
      <c r="A101" s="51">
        <v>2588.1533203125</v>
      </c>
      <c r="B101" s="85">
        <v>0.82895982686324909</v>
      </c>
      <c r="C101" s="85">
        <f t="shared" si="1"/>
        <v>0.17104017313675091</v>
      </c>
      <c r="D101" s="70">
        <f t="shared" si="2"/>
        <v>9.536047612606513E-3</v>
      </c>
      <c r="E101" s="122">
        <f>(2*Table!$AC$16*0.147)/A101</f>
        <v>3.5413313634038102E-2</v>
      </c>
      <c r="F101" s="122">
        <f t="shared" si="3"/>
        <v>7.0826627268076203E-2</v>
      </c>
      <c r="G101" s="51">
        <f>IF((('Raw Data'!C101)/('Raw Data'!C$136)*100)&lt;0,0,('Raw Data'!C101)/('Raw Data'!C$136)*100)</f>
        <v>82.895982686324913</v>
      </c>
      <c r="H101" s="51">
        <f t="shared" si="4"/>
        <v>0.95360476126064952</v>
      </c>
      <c r="I101" s="132">
        <f t="shared" si="5"/>
        <v>3.8632033780532593E-2</v>
      </c>
      <c r="J101" s="122">
        <f>'Raw Data'!F101/I101</f>
        <v>0.24684301289392396</v>
      </c>
      <c r="K101" s="123">
        <f t="shared" si="6"/>
        <v>4.3926310980579792</v>
      </c>
      <c r="L101" s="51">
        <f>A101*Table!$AC$9/$AC$16</f>
        <v>581.1373714607488</v>
      </c>
      <c r="M101" s="51">
        <f>A101*Table!$AD$9/$AC$16</f>
        <v>199.24709878654244</v>
      </c>
      <c r="N101" s="51">
        <f>ABS(A101*Table!$AE$9/$AC$16)</f>
        <v>251.63986338676116</v>
      </c>
      <c r="O101" s="51">
        <f>($L101*(Table!$AC$10/Table!$AC$9)/(Table!$AC$12-Table!$AC$14))</f>
        <v>1246.5409083242148</v>
      </c>
      <c r="P101" s="51">
        <f>ROUND(($N101*(Table!$AE$10/Table!$AE$9)/(Table!$AC$12-Table!$AC$13)),2)</f>
        <v>2066.0100000000002</v>
      </c>
      <c r="Q101" s="51">
        <f>'Raw Data'!C101</f>
        <v>1.2257</v>
      </c>
      <c r="R101" s="51">
        <f>'Raw Data'!C101/'Raw Data'!I$30*100</f>
        <v>11.550851675919253</v>
      </c>
      <c r="S101" s="117">
        <f t="shared" si="7"/>
        <v>0.12197231833910026</v>
      </c>
      <c r="T101" s="117">
        <f t="shared" si="8"/>
        <v>3.58322518294929E-4</v>
      </c>
      <c r="U101" s="88">
        <f t="shared" si="9"/>
        <v>4.4629704064535767E-3</v>
      </c>
      <c r="V101" s="88">
        <f t="shared" si="10"/>
        <v>4.2314293264668734E-2</v>
      </c>
      <c r="W101" s="88">
        <f t="shared" si="11"/>
        <v>1.9120727977781951E-5</v>
      </c>
      <c r="X101" s="31">
        <f t="shared" si="12"/>
        <v>0.24266476754117355</v>
      </c>
      <c r="Z101" s="85"/>
      <c r="AS101" s="39"/>
      <c r="AT101" s="39"/>
    </row>
    <row r="102" spans="1:46" x14ac:dyDescent="0.2">
      <c r="A102" s="51">
        <v>2827.678955078125</v>
      </c>
      <c r="B102" s="85">
        <v>0.83849587447585561</v>
      </c>
      <c r="C102" s="85">
        <f t="shared" si="1"/>
        <v>0.16150412552414439</v>
      </c>
      <c r="D102" s="70">
        <f t="shared" si="2"/>
        <v>9.536047612606513E-3</v>
      </c>
      <c r="E102" s="122">
        <f>(2*Table!$AC$16*0.147)/A102</f>
        <v>3.2413540122934972E-2</v>
      </c>
      <c r="F102" s="122">
        <f t="shared" si="3"/>
        <v>6.4827080245869945E-2</v>
      </c>
      <c r="G102" s="51">
        <f>IF((('Raw Data'!C102)/('Raw Data'!C$136)*100)&lt;0,0,('Raw Data'!C102)/('Raw Data'!C$136)*100)</f>
        <v>83.849587447585563</v>
      </c>
      <c r="H102" s="51">
        <f t="shared" si="4"/>
        <v>0.95360476126064952</v>
      </c>
      <c r="I102" s="132">
        <f t="shared" si="5"/>
        <v>3.8440099578627818E-2</v>
      </c>
      <c r="J102" s="122">
        <f>'Raw Data'!F102/I102</f>
        <v>0.24807551793930388</v>
      </c>
      <c r="K102" s="123">
        <f t="shared" si="6"/>
        <v>4.7991556048544011</v>
      </c>
      <c r="L102" s="51">
        <f>A102*Table!$AC$9/$AC$16</f>
        <v>634.91984898737212</v>
      </c>
      <c r="M102" s="51">
        <f>A102*Table!$AD$9/$AC$16</f>
        <v>217.68680536709903</v>
      </c>
      <c r="N102" s="51">
        <f>ABS(A102*Table!$AE$9/$AC$16)</f>
        <v>274.92835929502189</v>
      </c>
      <c r="O102" s="51">
        <f>($L102*(Table!$AC$10/Table!$AC$9)/(Table!$AC$12-Table!$AC$14))</f>
        <v>1361.9044379823513</v>
      </c>
      <c r="P102" s="51">
        <f>ROUND(($N102*(Table!$AE$10/Table!$AE$9)/(Table!$AC$12-Table!$AC$13)),2)</f>
        <v>2257.21</v>
      </c>
      <c r="Q102" s="51">
        <f>'Raw Data'!C102</f>
        <v>1.2398</v>
      </c>
      <c r="R102" s="51">
        <f>'Raw Data'!C102/'Raw Data'!I$30*100</f>
        <v>11.683728406465438</v>
      </c>
      <c r="S102" s="117">
        <f t="shared" si="7"/>
        <v>0.12197231833910026</v>
      </c>
      <c r="T102" s="117">
        <f t="shared" si="8"/>
        <v>2.9233499129321938E-4</v>
      </c>
      <c r="U102" s="88">
        <f t="shared" si="9"/>
        <v>4.1319147583862232E-3</v>
      </c>
      <c r="V102" s="88">
        <f t="shared" si="10"/>
        <v>3.7143671890474385E-2</v>
      </c>
      <c r="W102" s="88">
        <f t="shared" si="11"/>
        <v>1.6018587721178326E-5</v>
      </c>
      <c r="X102" s="31">
        <f t="shared" si="12"/>
        <v>0.24268078612889474</v>
      </c>
      <c r="Z102" s="85"/>
      <c r="AS102" s="39"/>
      <c r="AT102" s="39"/>
    </row>
    <row r="103" spans="1:46" x14ac:dyDescent="0.2">
      <c r="A103" s="51">
        <v>3098.162109375</v>
      </c>
      <c r="B103" s="85">
        <v>0.84823481671851753</v>
      </c>
      <c r="C103" s="85">
        <f t="shared" si="1"/>
        <v>0.15176518328148247</v>
      </c>
      <c r="D103" s="70">
        <f t="shared" si="2"/>
        <v>9.7389422426619188E-3</v>
      </c>
      <c r="E103" s="122">
        <f>(2*Table!$AC$16*0.147)/A103</f>
        <v>2.9583695762031462E-2</v>
      </c>
      <c r="F103" s="122">
        <f t="shared" si="3"/>
        <v>5.9167391524062925E-2</v>
      </c>
      <c r="G103" s="51">
        <f>IF((('Raw Data'!C103)/('Raw Data'!C$136)*100)&lt;0,0,('Raw Data'!C103)/('Raw Data'!C$136)*100)</f>
        <v>84.823481671851752</v>
      </c>
      <c r="H103" s="51">
        <f t="shared" si="4"/>
        <v>0.97389422426618921</v>
      </c>
      <c r="I103" s="132">
        <f t="shared" si="5"/>
        <v>3.9674038576821946E-2</v>
      </c>
      <c r="J103" s="122">
        <f>'Raw Data'!F103/I103</f>
        <v>0.24547393187119415</v>
      </c>
      <c r="K103" s="123">
        <f t="shared" si="6"/>
        <v>5.2582214205232392</v>
      </c>
      <c r="L103" s="51">
        <f>A103*Table!$AC$9/$AC$16</f>
        <v>695.65344930341473</v>
      </c>
      <c r="M103" s="51">
        <f>A103*Table!$AD$9/$AC$16</f>
        <v>238.50975404688506</v>
      </c>
      <c r="N103" s="51">
        <f>ABS(A103*Table!$AE$9/$AC$16)</f>
        <v>301.2267796635137</v>
      </c>
      <c r="O103" s="51">
        <f>($L103*(Table!$AC$10/Table!$AC$9)/(Table!$AC$12-Table!$AC$14))</f>
        <v>1492.1781409339658</v>
      </c>
      <c r="P103" s="51">
        <f>ROUND(($N103*(Table!$AE$10/Table!$AE$9)/(Table!$AC$12-Table!$AC$13)),2)</f>
        <v>2473.13</v>
      </c>
      <c r="Q103" s="51">
        <f>'Raw Data'!C103</f>
        <v>1.2542</v>
      </c>
      <c r="R103" s="51">
        <f>'Raw Data'!C103/'Raw Data'!I$30*100</f>
        <v>11.819432301491331</v>
      </c>
      <c r="S103" s="117">
        <f t="shared" si="7"/>
        <v>0.12456747404844215</v>
      </c>
      <c r="T103" s="117">
        <f t="shared" si="8"/>
        <v>2.3619696300791748E-4</v>
      </c>
      <c r="U103" s="88">
        <f t="shared" si="9"/>
        <v>3.8149818777157836E-3</v>
      </c>
      <c r="V103" s="88">
        <f t="shared" si="10"/>
        <v>3.2454631182487884E-2</v>
      </c>
      <c r="W103" s="88">
        <f t="shared" si="11"/>
        <v>1.3627604661702244E-5</v>
      </c>
      <c r="X103" s="31">
        <f t="shared" si="12"/>
        <v>0.24269441373355644</v>
      </c>
      <c r="Z103" s="85"/>
      <c r="AS103" s="39"/>
      <c r="AT103" s="39"/>
    </row>
    <row r="104" spans="1:46" x14ac:dyDescent="0.2">
      <c r="A104" s="51">
        <v>3388.04833984375</v>
      </c>
      <c r="B104" s="85">
        <v>0.85743270661436499</v>
      </c>
      <c r="C104" s="85">
        <f t="shared" si="1"/>
        <v>0.14256729338563501</v>
      </c>
      <c r="D104" s="70">
        <f t="shared" si="2"/>
        <v>9.1978898958474664E-3</v>
      </c>
      <c r="E104" s="122">
        <f>(2*Table!$AC$16*0.147)/A104</f>
        <v>2.705247271337061E-2</v>
      </c>
      <c r="F104" s="122">
        <f t="shared" si="3"/>
        <v>5.410494542674122E-2</v>
      </c>
      <c r="G104" s="51">
        <f>IF((('Raw Data'!C104)/('Raw Data'!C$136)*100)&lt;0,0,('Raw Data'!C104)/('Raw Data'!C$136)*100)</f>
        <v>85.743270661436497</v>
      </c>
      <c r="H104" s="51">
        <f t="shared" si="4"/>
        <v>0.91978898958474531</v>
      </c>
      <c r="I104" s="132">
        <f t="shared" si="5"/>
        <v>3.8845459908046776E-2</v>
      </c>
      <c r="J104" s="122">
        <f>'Raw Data'!F104/I104</f>
        <v>0.23678159346343941</v>
      </c>
      <c r="K104" s="123">
        <f t="shared" si="6"/>
        <v>5.750218266638246</v>
      </c>
      <c r="L104" s="51">
        <f>A104*Table!$AC$9/$AC$16</f>
        <v>760.74376705048451</v>
      </c>
      <c r="M104" s="51">
        <f>A104*Table!$AD$9/$AC$16</f>
        <v>260.82643441730897</v>
      </c>
      <c r="N104" s="51">
        <f>ABS(A104*Table!$AE$9/$AC$16)</f>
        <v>329.41171401819543</v>
      </c>
      <c r="O104" s="51">
        <f>($L104*(Table!$AC$10/Table!$AC$9)/(Table!$AC$12-Table!$AC$14))</f>
        <v>1631.7970121203016</v>
      </c>
      <c r="P104" s="51">
        <f>ROUND(($N104*(Table!$AE$10/Table!$AE$9)/(Table!$AC$12-Table!$AC$13)),2)</f>
        <v>2704.53</v>
      </c>
      <c r="Q104" s="51">
        <f>'Raw Data'!C104</f>
        <v>1.2678</v>
      </c>
      <c r="R104" s="51">
        <f>'Raw Data'!C104/'Raw Data'!I$30*100</f>
        <v>11.947597091238009</v>
      </c>
      <c r="S104" s="117">
        <f t="shared" si="7"/>
        <v>0.11764705882352995</v>
      </c>
      <c r="T104" s="117">
        <f t="shared" si="8"/>
        <v>1.9186237760782099E-4</v>
      </c>
      <c r="U104" s="88">
        <f t="shared" si="9"/>
        <v>3.5263951079839103E-3</v>
      </c>
      <c r="V104" s="88">
        <f t="shared" si="10"/>
        <v>2.8412507708645965E-2</v>
      </c>
      <c r="W104" s="88">
        <f t="shared" si="11"/>
        <v>1.0762298233936246E-5</v>
      </c>
      <c r="X104" s="31">
        <f t="shared" si="12"/>
        <v>0.24270517603179037</v>
      </c>
      <c r="Z104" s="85"/>
      <c r="AS104" s="39"/>
      <c r="AT104" s="39"/>
    </row>
    <row r="105" spans="1:46" x14ac:dyDescent="0.2">
      <c r="A105" s="51">
        <v>3708.996826171875</v>
      </c>
      <c r="B105" s="85">
        <v>0.86649533342350871</v>
      </c>
      <c r="C105" s="85">
        <f t="shared" si="1"/>
        <v>0.13350466657649129</v>
      </c>
      <c r="D105" s="70">
        <f t="shared" si="2"/>
        <v>9.0626268091437145E-3</v>
      </c>
      <c r="E105" s="122">
        <f>(2*Table!$AC$16*0.147)/A105</f>
        <v>2.4711556671727478E-2</v>
      </c>
      <c r="F105" s="122">
        <f t="shared" si="3"/>
        <v>4.9423113343454957E-2</v>
      </c>
      <c r="G105" s="51">
        <f>IF((('Raw Data'!C105)/('Raw Data'!C$136)*100)&lt;0,0,('Raw Data'!C105)/('Raw Data'!C$136)*100)</f>
        <v>86.649533342350864</v>
      </c>
      <c r="H105" s="51">
        <f t="shared" si="4"/>
        <v>0.90626268091436657</v>
      </c>
      <c r="I105" s="132">
        <f t="shared" si="5"/>
        <v>3.930686358819746E-2</v>
      </c>
      <c r="J105" s="122">
        <f>'Raw Data'!F105/I105</f>
        <v>0.23056092452680246</v>
      </c>
      <c r="K105" s="123">
        <f t="shared" si="6"/>
        <v>6.2949341808211567</v>
      </c>
      <c r="L105" s="51">
        <f>A105*Table!$AC$9/$AC$16</f>
        <v>832.80872481601307</v>
      </c>
      <c r="M105" s="51">
        <f>A105*Table!$AD$9/$AC$16</f>
        <v>285.53441993691877</v>
      </c>
      <c r="N105" s="51">
        <f>ABS(A105*Table!$AE$9/$AC$16)</f>
        <v>360.61675609199557</v>
      </c>
      <c r="O105" s="51">
        <f>($L105*(Table!$AC$10/Table!$AC$9)/(Table!$AC$12-Table!$AC$14))</f>
        <v>1786.3765011068494</v>
      </c>
      <c r="P105" s="51">
        <f>ROUND(($N105*(Table!$AE$10/Table!$AE$9)/(Table!$AC$12-Table!$AC$13)),2)</f>
        <v>2960.73</v>
      </c>
      <c r="Q105" s="51">
        <f>'Raw Data'!C105</f>
        <v>1.2811999999999999</v>
      </c>
      <c r="R105" s="51">
        <f>'Raw Data'!C105/'Raw Data'!I$30*100</f>
        <v>12.073877104664881</v>
      </c>
      <c r="S105" s="117">
        <f t="shared" si="7"/>
        <v>0.11591695501730014</v>
      </c>
      <c r="T105" s="117">
        <f t="shared" si="8"/>
        <v>1.5541260575790972E-4</v>
      </c>
      <c r="U105" s="88">
        <f t="shared" si="9"/>
        <v>3.2552945366433636E-3</v>
      </c>
      <c r="V105" s="88">
        <f t="shared" si="10"/>
        <v>2.4817788260052195E-2</v>
      </c>
      <c r="W105" s="88">
        <f t="shared" si="11"/>
        <v>8.8482459386634087E-6</v>
      </c>
      <c r="X105" s="31">
        <f t="shared" si="12"/>
        <v>0.24271402427772903</v>
      </c>
      <c r="Z105" s="85"/>
      <c r="AS105" s="39"/>
      <c r="AT105" s="39"/>
    </row>
    <row r="106" spans="1:46" x14ac:dyDescent="0.2">
      <c r="A106" s="51">
        <v>4057.272705078125</v>
      </c>
      <c r="B106" s="85">
        <v>0.87549032868930077</v>
      </c>
      <c r="C106" s="85">
        <f t="shared" si="1"/>
        <v>0.12450967131069923</v>
      </c>
      <c r="D106" s="70">
        <f t="shared" si="2"/>
        <v>8.9949952657920607E-3</v>
      </c>
      <c r="E106" s="122">
        <f>(2*Table!$AC$16*0.147)/A106</f>
        <v>2.2590319144800686E-2</v>
      </c>
      <c r="F106" s="122">
        <f t="shared" si="3"/>
        <v>4.5180638289601373E-2</v>
      </c>
      <c r="G106" s="51">
        <f>IF((('Raw Data'!C106)/('Raw Data'!C$136)*100)&lt;0,0,('Raw Data'!C106)/('Raw Data'!C$136)*100)</f>
        <v>87.549032868930084</v>
      </c>
      <c r="H106" s="51">
        <f t="shared" si="4"/>
        <v>0.89949952657921983</v>
      </c>
      <c r="I106" s="132">
        <f t="shared" si="5"/>
        <v>3.8977737608221208E-2</v>
      </c>
      <c r="J106" s="122">
        <f>'Raw Data'!F106/I106</f>
        <v>0.23077263632394177</v>
      </c>
      <c r="K106" s="123">
        <f t="shared" si="6"/>
        <v>6.8860303281708628</v>
      </c>
      <c r="L106" s="51">
        <f>A106*Table!$AC$9/$AC$16</f>
        <v>911.00970588707355</v>
      </c>
      <c r="M106" s="51">
        <f>A106*Table!$AD$9/$AC$16</f>
        <v>312.34618487556804</v>
      </c>
      <c r="N106" s="51">
        <f>ABS(A106*Table!$AE$9/$AC$16)</f>
        <v>394.47877419619778</v>
      </c>
      <c r="O106" s="51">
        <f>($L106*(Table!$AC$10/Table!$AC$9)/(Table!$AC$12-Table!$AC$14))</f>
        <v>1954.1177732455465</v>
      </c>
      <c r="P106" s="51">
        <f>ROUND(($N106*(Table!$AE$10/Table!$AE$9)/(Table!$AC$12-Table!$AC$13)),2)</f>
        <v>3238.74</v>
      </c>
      <c r="Q106" s="51">
        <f>'Raw Data'!C106</f>
        <v>1.2945</v>
      </c>
      <c r="R106" s="51">
        <f>'Raw Data'!C106/'Raw Data'!I$30*100</f>
        <v>12.199214729931853</v>
      </c>
      <c r="S106" s="117">
        <f t="shared" si="7"/>
        <v>0.11505190311418806</v>
      </c>
      <c r="T106" s="117">
        <f t="shared" si="8"/>
        <v>1.2517926202915142E-4</v>
      </c>
      <c r="U106" s="88">
        <f t="shared" si="9"/>
        <v>3.0067524706099218E-3</v>
      </c>
      <c r="V106" s="88">
        <f t="shared" si="10"/>
        <v>2.1698817474318309E-2</v>
      </c>
      <c r="W106" s="88">
        <f t="shared" si="11"/>
        <v>7.3391971275417227E-6</v>
      </c>
      <c r="X106" s="31">
        <f t="shared" si="12"/>
        <v>0.24272136347485657</v>
      </c>
      <c r="Z106" s="85"/>
      <c r="AS106" s="39"/>
      <c r="AT106" s="39"/>
    </row>
    <row r="107" spans="1:46" x14ac:dyDescent="0.2">
      <c r="A107" s="51">
        <v>4435.33349609375</v>
      </c>
      <c r="B107" s="85">
        <v>0.88428242932503731</v>
      </c>
      <c r="C107" s="85">
        <f t="shared" si="1"/>
        <v>0.11571757067496269</v>
      </c>
      <c r="D107" s="70">
        <f t="shared" si="2"/>
        <v>8.7921006357365439E-3</v>
      </c>
      <c r="E107" s="122">
        <f>(2*Table!$AC$16*0.147)/A107</f>
        <v>2.0664756178069888E-2</v>
      </c>
      <c r="F107" s="122">
        <f t="shared" si="3"/>
        <v>4.1329512356139776E-2</v>
      </c>
      <c r="G107" s="51">
        <f>IF((('Raw Data'!C107)/('Raw Data'!C$136)*100)&lt;0,0,('Raw Data'!C107)/('Raw Data'!C$136)*100)</f>
        <v>88.428242932503736</v>
      </c>
      <c r="H107" s="51">
        <f t="shared" si="4"/>
        <v>0.87921006357365172</v>
      </c>
      <c r="I107" s="132">
        <f t="shared" si="5"/>
        <v>3.8692081020805125E-2</v>
      </c>
      <c r="J107" s="122">
        <f>'Raw Data'!F107/I107</f>
        <v>0.22723256035282627</v>
      </c>
      <c r="K107" s="123">
        <f t="shared" si="6"/>
        <v>7.5276776272462964</v>
      </c>
      <c r="L107" s="51">
        <f>A107*Table!$AC$9/$AC$16</f>
        <v>995.8985154559997</v>
      </c>
      <c r="M107" s="51">
        <f>A107*Table!$AD$9/$AC$16</f>
        <v>341.45091958491417</v>
      </c>
      <c r="N107" s="51">
        <f>ABS(A107*Table!$AE$9/$AC$16)</f>
        <v>431.23670698805262</v>
      </c>
      <c r="O107" s="51">
        <f>($L107*(Table!$AC$10/Table!$AC$9)/(Table!$AC$12-Table!$AC$14))</f>
        <v>2136.2044518575717</v>
      </c>
      <c r="P107" s="51">
        <f>ROUND(($N107*(Table!$AE$10/Table!$AE$9)/(Table!$AC$12-Table!$AC$13)),2)</f>
        <v>3540.53</v>
      </c>
      <c r="Q107" s="51">
        <f>'Raw Data'!C107</f>
        <v>1.3075000000000001</v>
      </c>
      <c r="R107" s="51">
        <f>'Raw Data'!C107/'Raw Data'!I$30*100</f>
        <v>12.321725190719118</v>
      </c>
      <c r="S107" s="117">
        <f t="shared" si="7"/>
        <v>0.11245674740484475</v>
      </c>
      <c r="T107" s="117">
        <f t="shared" si="8"/>
        <v>1.004509922019059E-4</v>
      </c>
      <c r="U107" s="88">
        <f t="shared" si="9"/>
        <v>2.7780831366053995E-3</v>
      </c>
      <c r="V107" s="88">
        <f t="shared" si="10"/>
        <v>1.8982180273000346E-2</v>
      </c>
      <c r="W107" s="88">
        <f t="shared" si="11"/>
        <v>6.0028307987543596E-6</v>
      </c>
      <c r="X107" s="31">
        <f t="shared" si="12"/>
        <v>0.24272736630565533</v>
      </c>
      <c r="Z107" s="85"/>
      <c r="AS107" s="39"/>
      <c r="AT107" s="39"/>
    </row>
    <row r="108" spans="1:46" x14ac:dyDescent="0.2">
      <c r="A108" s="51">
        <v>4845.7021484375</v>
      </c>
      <c r="B108" s="85">
        <v>0.89266874070066293</v>
      </c>
      <c r="C108" s="85">
        <f t="shared" si="1"/>
        <v>0.10733125929933707</v>
      </c>
      <c r="D108" s="70">
        <f t="shared" si="2"/>
        <v>8.3863113756256213E-3</v>
      </c>
      <c r="E108" s="122">
        <f>(2*Table!$AC$16*0.147)/A108</f>
        <v>1.8914717095180496E-2</v>
      </c>
      <c r="F108" s="122">
        <f t="shared" si="3"/>
        <v>3.7829434190360993E-2</v>
      </c>
      <c r="G108" s="51">
        <f>IF((('Raw Data'!C108)/('Raw Data'!C$136)*100)&lt;0,0,('Raw Data'!C108)/('Raw Data'!C$136)*100)</f>
        <v>89.266874070066294</v>
      </c>
      <c r="H108" s="51">
        <f t="shared" si="4"/>
        <v>0.83863113756255814</v>
      </c>
      <c r="I108" s="132">
        <f t="shared" si="5"/>
        <v>3.8430435444912758E-2</v>
      </c>
      <c r="J108" s="122">
        <f>'Raw Data'!F108/I108</f>
        <v>0.2182205660314932</v>
      </c>
      <c r="K108" s="123">
        <f t="shared" si="6"/>
        <v>8.2241580443089344</v>
      </c>
      <c r="L108" s="51">
        <f>A108*Table!$AC$9/$AC$16</f>
        <v>1088.0416501309353</v>
      </c>
      <c r="M108" s="51">
        <f>A108*Table!$AD$9/$AC$16</f>
        <v>373.04285147346354</v>
      </c>
      <c r="N108" s="51">
        <f>ABS(A108*Table!$AE$9/$AC$16)</f>
        <v>471.13585469446514</v>
      </c>
      <c r="O108" s="51">
        <f>($L108*(Table!$AC$10/Table!$AC$9)/(Table!$AC$12-Table!$AC$14))</f>
        <v>2333.85167338253</v>
      </c>
      <c r="P108" s="51">
        <f>ROUND(($N108*(Table!$AE$10/Table!$AE$9)/(Table!$AC$12-Table!$AC$13)),2)</f>
        <v>3868.11</v>
      </c>
      <c r="Q108" s="51">
        <f>'Raw Data'!C108</f>
        <v>1.3199000000000001</v>
      </c>
      <c r="R108" s="51">
        <f>'Raw Data'!C108/'Raw Data'!I$30*100</f>
        <v>12.43858132254697</v>
      </c>
      <c r="S108" s="117">
        <f t="shared" si="7"/>
        <v>0.10726643598615954</v>
      </c>
      <c r="T108" s="117">
        <f t="shared" si="8"/>
        <v>8.0689888696472423E-5</v>
      </c>
      <c r="U108" s="88">
        <f t="shared" si="9"/>
        <v>2.5669306411162311E-3</v>
      </c>
      <c r="V108" s="88">
        <f t="shared" si="10"/>
        <v>1.660703865291906E-2</v>
      </c>
      <c r="W108" s="88">
        <f t="shared" si="11"/>
        <v>4.7970424768651174E-6</v>
      </c>
      <c r="X108" s="31">
        <f t="shared" si="12"/>
        <v>0.24273216334813219</v>
      </c>
      <c r="Z108" s="85"/>
      <c r="AS108" s="39"/>
      <c r="AT108" s="39"/>
    </row>
    <row r="109" spans="1:46" x14ac:dyDescent="0.2">
      <c r="A109" s="51">
        <v>5305.80615234375</v>
      </c>
      <c r="B109" s="85">
        <v>0.90119031516299208</v>
      </c>
      <c r="C109" s="85">
        <f t="shared" si="1"/>
        <v>9.8809684837007916E-2</v>
      </c>
      <c r="D109" s="70">
        <f t="shared" si="2"/>
        <v>8.5215744623291512E-3</v>
      </c>
      <c r="E109" s="122">
        <f>(2*Table!$AC$16*0.147)/A109</f>
        <v>1.727448810483145E-2</v>
      </c>
      <c r="F109" s="122">
        <f t="shared" si="3"/>
        <v>3.45489762096629E-2</v>
      </c>
      <c r="G109" s="51">
        <f>IF((('Raw Data'!C109)/('Raw Data'!C$136)*100)&lt;0,0,('Raw Data'!C109)/('Raw Data'!C$136)*100)</f>
        <v>90.119031516299202</v>
      </c>
      <c r="H109" s="51">
        <f t="shared" si="4"/>
        <v>0.85215744623290846</v>
      </c>
      <c r="I109" s="132">
        <f t="shared" si="5"/>
        <v>3.9394663212635628E-2</v>
      </c>
      <c r="J109" s="122">
        <f>'Raw Data'!F109/I109</f>
        <v>0.21631291569452743</v>
      </c>
      <c r="K109" s="123">
        <f t="shared" si="6"/>
        <v>9.0050496321595155</v>
      </c>
      <c r="L109" s="51">
        <f>A109*Table!$AC$9/$AC$16</f>
        <v>1191.352234295385</v>
      </c>
      <c r="M109" s="51">
        <f>A109*Table!$AD$9/$AC$16</f>
        <v>408.46362318698914</v>
      </c>
      <c r="N109" s="51">
        <f>ABS(A109*Table!$AE$9/$AC$16)</f>
        <v>515.87064987757708</v>
      </c>
      <c r="O109" s="51">
        <f>($L109*(Table!$AC$10/Table!$AC$9)/(Table!$AC$12-Table!$AC$14))</f>
        <v>2555.4530980166992</v>
      </c>
      <c r="P109" s="51">
        <f>ROUND(($N109*(Table!$AE$10/Table!$AE$9)/(Table!$AC$12-Table!$AC$13)),2)</f>
        <v>4235.3900000000003</v>
      </c>
      <c r="Q109" s="51">
        <f>'Raw Data'!C109</f>
        <v>1.3325</v>
      </c>
      <c r="R109" s="51">
        <f>'Raw Data'!C109/'Raw Data'!I$30*100</f>
        <v>12.557322230694625</v>
      </c>
      <c r="S109" s="117">
        <f t="shared" si="7"/>
        <v>0.10899653979238652</v>
      </c>
      <c r="T109" s="117">
        <f t="shared" si="8"/>
        <v>6.3941588890115142E-5</v>
      </c>
      <c r="U109" s="88">
        <f t="shared" si="9"/>
        <v>2.3667133457462709E-3</v>
      </c>
      <c r="V109" s="88">
        <f t="shared" si="10"/>
        <v>1.4476154391707017E-2</v>
      </c>
      <c r="W109" s="88">
        <f t="shared" si="11"/>
        <v>4.0656791035660704E-6</v>
      </c>
      <c r="X109" s="31">
        <f t="shared" si="12"/>
        <v>0.24273622902723577</v>
      </c>
      <c r="Z109" s="85"/>
      <c r="AS109" s="39"/>
      <c r="AT109" s="39"/>
    </row>
    <row r="110" spans="1:46" x14ac:dyDescent="0.2">
      <c r="A110" s="51">
        <v>5806.82421875</v>
      </c>
      <c r="B110" s="85">
        <v>0.90937373190856219</v>
      </c>
      <c r="C110" s="85">
        <f t="shared" si="1"/>
        <v>9.0626268091437812E-2</v>
      </c>
      <c r="D110" s="70">
        <f t="shared" si="2"/>
        <v>8.1834167455701046E-3</v>
      </c>
      <c r="E110" s="122">
        <f>(2*Table!$AC$16*0.147)/A110</f>
        <v>1.5784029585268498E-2</v>
      </c>
      <c r="F110" s="122">
        <f t="shared" si="3"/>
        <v>3.1568059170536997E-2</v>
      </c>
      <c r="G110" s="51">
        <f>IF((('Raw Data'!C110)/('Raw Data'!C$136)*100)&lt;0,0,('Raw Data'!C110)/('Raw Data'!C$136)*100)</f>
        <v>90.937373190856221</v>
      </c>
      <c r="H110" s="51">
        <f t="shared" si="4"/>
        <v>0.81834167455701845</v>
      </c>
      <c r="I110" s="132">
        <f t="shared" si="5"/>
        <v>3.9187300504165412E-2</v>
      </c>
      <c r="J110" s="122">
        <f>'Raw Data'!F110/I110</f>
        <v>0.20882828468116219</v>
      </c>
      <c r="K110" s="123">
        <f t="shared" si="6"/>
        <v>9.8553808400955454</v>
      </c>
      <c r="L110" s="51">
        <f>A110*Table!$AC$9/$AC$16</f>
        <v>1303.8495581133261</v>
      </c>
      <c r="M110" s="51">
        <f>A110*Table!$AD$9/$AC$16</f>
        <v>447.03413421028324</v>
      </c>
      <c r="N110" s="51">
        <f>ABS(A110*Table!$AE$9/$AC$16)</f>
        <v>564.58342001962762</v>
      </c>
      <c r="O110" s="51">
        <f>($L110*(Table!$AC$10/Table!$AC$9)/(Table!$AC$12-Table!$AC$14))</f>
        <v>2796.7600989131838</v>
      </c>
      <c r="P110" s="51">
        <f>ROUND(($N110*(Table!$AE$10/Table!$AE$9)/(Table!$AC$12-Table!$AC$13)),2)</f>
        <v>4635.33</v>
      </c>
      <c r="Q110" s="51">
        <f>'Raw Data'!C110</f>
        <v>1.3446</v>
      </c>
      <c r="R110" s="51">
        <f>'Raw Data'!C110/'Raw Data'!I$30*100</f>
        <v>12.671351198042771</v>
      </c>
      <c r="S110" s="117">
        <f t="shared" si="7"/>
        <v>0.10467128027681623</v>
      </c>
      <c r="T110" s="117">
        <f t="shared" si="8"/>
        <v>5.05136006988538E-5</v>
      </c>
      <c r="U110" s="88">
        <f t="shared" si="9"/>
        <v>2.1821482312358435E-3</v>
      </c>
      <c r="V110" s="88">
        <f t="shared" si="10"/>
        <v>1.2619035433741583E-2</v>
      </c>
      <c r="W110" s="88">
        <f t="shared" si="11"/>
        <v>3.2596676453053924E-6</v>
      </c>
      <c r="X110" s="31">
        <f t="shared" si="12"/>
        <v>0.24273948869488107</v>
      </c>
      <c r="Z110" s="85"/>
      <c r="AS110" s="39"/>
      <c r="AT110" s="39"/>
    </row>
    <row r="111" spans="1:46" x14ac:dyDescent="0.2">
      <c r="A111" s="51">
        <v>6355.0458984375</v>
      </c>
      <c r="B111" s="85">
        <v>0.91735425402407689</v>
      </c>
      <c r="C111" s="85">
        <f t="shared" si="1"/>
        <v>8.2645745975923113E-2</v>
      </c>
      <c r="D111" s="70">
        <f t="shared" si="2"/>
        <v>7.9805221155146988E-3</v>
      </c>
      <c r="E111" s="122">
        <f>(2*Table!$AC$16*0.147)/A111</f>
        <v>1.4422411219364861E-2</v>
      </c>
      <c r="F111" s="122">
        <f t="shared" si="3"/>
        <v>2.8844822438729722E-2</v>
      </c>
      <c r="G111" s="51">
        <f>IF((('Raw Data'!C111)/('Raw Data'!C$136)*100)&lt;0,0,('Raw Data'!C111)/('Raw Data'!C$136)*100)</f>
        <v>91.735425402407685</v>
      </c>
      <c r="H111" s="51">
        <f t="shared" si="4"/>
        <v>0.79805221155146455</v>
      </c>
      <c r="I111" s="132">
        <f t="shared" si="5"/>
        <v>3.9180012043917856E-2</v>
      </c>
      <c r="J111" s="122">
        <f>'Raw Data'!F111/I111</f>
        <v>0.20368860802209893</v>
      </c>
      <c r="K111" s="123">
        <f t="shared" si="6"/>
        <v>10.785826335702478</v>
      </c>
      <c r="L111" s="51">
        <f>A111*Table!$AC$9/$AC$16</f>
        <v>1426.945861338872</v>
      </c>
      <c r="M111" s="51">
        <f>A111*Table!$AD$9/$AC$16</f>
        <v>489.23858103047036</v>
      </c>
      <c r="N111" s="51">
        <f>ABS(A111*Table!$AE$9/$AC$16)</f>
        <v>617.88568287226508</v>
      </c>
      <c r="O111" s="51">
        <f>($L111*(Table!$AC$10/Table!$AC$9)/(Table!$AC$12-Table!$AC$14))</f>
        <v>3060.8019333738143</v>
      </c>
      <c r="P111" s="51">
        <f>ROUND(($N111*(Table!$AE$10/Table!$AE$9)/(Table!$AC$12-Table!$AC$13)),2)</f>
        <v>5072.95</v>
      </c>
      <c r="Q111" s="51">
        <f>'Raw Data'!C111</f>
        <v>1.3564000000000001</v>
      </c>
      <c r="R111" s="51">
        <f>'Raw Data'!C111/'Raw Data'!I$30*100</f>
        <v>12.782553000911212</v>
      </c>
      <c r="S111" s="117">
        <f t="shared" si="7"/>
        <v>0.10207612456747434</v>
      </c>
      <c r="T111" s="117">
        <f t="shared" si="8"/>
        <v>3.9580393879856679E-5</v>
      </c>
      <c r="U111" s="88">
        <f t="shared" si="9"/>
        <v>2.0114021527451167E-3</v>
      </c>
      <c r="V111" s="88">
        <f t="shared" si="10"/>
        <v>1.099485619634848E-2</v>
      </c>
      <c r="W111" s="88">
        <f t="shared" si="11"/>
        <v>2.6540550989289056E-6</v>
      </c>
      <c r="X111" s="31">
        <f t="shared" si="12"/>
        <v>0.24274214274997999</v>
      </c>
      <c r="Z111" s="85"/>
      <c r="AS111" s="39"/>
      <c r="AT111" s="39"/>
    </row>
    <row r="112" spans="1:46" x14ac:dyDescent="0.2">
      <c r="A112" s="51">
        <v>6945.5625</v>
      </c>
      <c r="B112" s="85">
        <v>0.92486135533612879</v>
      </c>
      <c r="C112" s="85">
        <f t="shared" si="1"/>
        <v>7.5138644663871212E-2</v>
      </c>
      <c r="D112" s="70">
        <f t="shared" si="2"/>
        <v>7.5071013120519003E-3</v>
      </c>
      <c r="E112" s="122">
        <f>(2*Table!$AC$16*0.147)/A112</f>
        <v>1.3196207688751434E-2</v>
      </c>
      <c r="F112" s="122">
        <f t="shared" si="3"/>
        <v>2.6392415377502868E-2</v>
      </c>
      <c r="G112" s="51">
        <f>IF((('Raw Data'!C112)/('Raw Data'!C$136)*100)&lt;0,0,('Raw Data'!C112)/('Raw Data'!C$136)*100)</f>
        <v>92.486135533612881</v>
      </c>
      <c r="H112" s="51">
        <f t="shared" si="4"/>
        <v>0.75071013120519581</v>
      </c>
      <c r="I112" s="132">
        <f t="shared" si="5"/>
        <v>3.8588732155258265E-2</v>
      </c>
      <c r="J112" s="122">
        <f>'Raw Data'!F112/I112</f>
        <v>0.19454127909276103</v>
      </c>
      <c r="K112" s="123">
        <f t="shared" si="6"/>
        <v>11.788055055147026</v>
      </c>
      <c r="L112" s="51">
        <f>A112*Table!$AC$9/$AC$16</f>
        <v>1559.5389588739631</v>
      </c>
      <c r="M112" s="51">
        <f>A112*Table!$AD$9/$AC$16</f>
        <v>534.69907161393019</v>
      </c>
      <c r="N112" s="51">
        <f>ABS(A112*Table!$AE$9/$AC$16)</f>
        <v>675.30017828819348</v>
      </c>
      <c r="O112" s="51">
        <f>($L112*(Table!$AC$10/Table!$AC$9)/(Table!$AC$12-Table!$AC$14))</f>
        <v>3345.214411999063</v>
      </c>
      <c r="P112" s="51">
        <f>ROUND(($N112*(Table!$AE$10/Table!$AE$9)/(Table!$AC$12-Table!$AC$13)),2)</f>
        <v>5544.34</v>
      </c>
      <c r="Q112" s="51">
        <f>'Raw Data'!C112</f>
        <v>1.3674999999999999</v>
      </c>
      <c r="R112" s="51">
        <f>'Raw Data'!C112/'Raw Data'!I$30*100</f>
        <v>12.887158086660339</v>
      </c>
      <c r="S112" s="117">
        <f t="shared" si="7"/>
        <v>9.6020761245674213E-2</v>
      </c>
      <c r="T112" s="117">
        <f t="shared" si="8"/>
        <v>3.0970236876814994E-5</v>
      </c>
      <c r="U112" s="88">
        <f t="shared" si="9"/>
        <v>1.8554520367011799E-3</v>
      </c>
      <c r="V112" s="88">
        <f t="shared" si="10"/>
        <v>9.5922699657952082E-3</v>
      </c>
      <c r="W112" s="88">
        <f t="shared" si="11"/>
        <v>2.0901306885248085E-6</v>
      </c>
      <c r="X112" s="31">
        <f t="shared" si="12"/>
        <v>0.24274423288066851</v>
      </c>
      <c r="Z112" s="85"/>
      <c r="AS112" s="39"/>
      <c r="AT112" s="39"/>
    </row>
    <row r="113" spans="1:46" x14ac:dyDescent="0.2">
      <c r="A113" s="51">
        <v>7606.0947265625</v>
      </c>
      <c r="B113" s="85">
        <v>0.93182740430136612</v>
      </c>
      <c r="C113" s="85">
        <f t="shared" si="1"/>
        <v>6.8172595698633875E-2</v>
      </c>
      <c r="D113" s="70">
        <f t="shared" si="2"/>
        <v>6.966048965237337E-3</v>
      </c>
      <c r="E113" s="122">
        <f>(2*Table!$AC$16*0.147)/A113</f>
        <v>1.2050216117493222E-2</v>
      </c>
      <c r="F113" s="122">
        <f t="shared" si="3"/>
        <v>2.4100432234986445E-2</v>
      </c>
      <c r="G113" s="51">
        <f>IF((('Raw Data'!C113)/('Raw Data'!C$136)*100)&lt;0,0,('Raw Data'!C113)/('Raw Data'!C$136)*100)</f>
        <v>93.182740430136619</v>
      </c>
      <c r="H113" s="51">
        <f t="shared" si="4"/>
        <v>0.69660489652373769</v>
      </c>
      <c r="I113" s="132">
        <f t="shared" si="5"/>
        <v>3.9454306139230066E-2</v>
      </c>
      <c r="J113" s="122">
        <f>'Raw Data'!F113/I113</f>
        <v>0.1765599156820776</v>
      </c>
      <c r="K113" s="123">
        <f t="shared" si="6"/>
        <v>12.909114760882536</v>
      </c>
      <c r="L113" s="51">
        <f>A113*Table!$AC$9/$AC$16</f>
        <v>1707.8531869751403</v>
      </c>
      <c r="M113" s="51">
        <f>A113*Table!$AD$9/$AC$16</f>
        <v>585.5496641057623</v>
      </c>
      <c r="N113" s="51">
        <f>ABS(A113*Table!$AE$9/$AC$16)</f>
        <v>739.52212292734316</v>
      </c>
      <c r="O113" s="51">
        <f>($L113*(Table!$AC$10/Table!$AC$9)/(Table!$AC$12-Table!$AC$14))</f>
        <v>3663.3487494104261</v>
      </c>
      <c r="P113" s="51">
        <f>ROUND(($N113*(Table!$AE$10/Table!$AE$9)/(Table!$AC$12-Table!$AC$13)),2)</f>
        <v>6071.61</v>
      </c>
      <c r="Q113" s="51">
        <f>'Raw Data'!C113</f>
        <v>1.3777999999999999</v>
      </c>
      <c r="R113" s="51">
        <f>'Raw Data'!C113/'Raw Data'!I$30*100</f>
        <v>12.984224067130246</v>
      </c>
      <c r="S113" s="117">
        <f t="shared" si="7"/>
        <v>8.9100346020760599E-2</v>
      </c>
      <c r="T113" s="117">
        <f t="shared" si="8"/>
        <v>2.4308051630339556E-5</v>
      </c>
      <c r="U113" s="88">
        <f t="shared" si="9"/>
        <v>1.7070815620775655E-3</v>
      </c>
      <c r="V113" s="88">
        <f t="shared" si="10"/>
        <v>8.3313402054906501E-3</v>
      </c>
      <c r="W113" s="88">
        <f t="shared" si="11"/>
        <v>1.6172571337872095E-6</v>
      </c>
      <c r="X113" s="31">
        <f t="shared" si="12"/>
        <v>0.24274585013780231</v>
      </c>
      <c r="Z113" s="85"/>
      <c r="AS113" s="39"/>
      <c r="AT113" s="39"/>
    </row>
    <row r="114" spans="1:46" x14ac:dyDescent="0.2">
      <c r="A114" s="51">
        <v>8315.505859375</v>
      </c>
      <c r="B114" s="85">
        <v>0.93859055863654806</v>
      </c>
      <c r="C114" s="85">
        <f t="shared" si="1"/>
        <v>6.1409441363451944E-2</v>
      </c>
      <c r="D114" s="70">
        <f t="shared" si="2"/>
        <v>6.7631543351819312E-3</v>
      </c>
      <c r="E114" s="122">
        <f>(2*Table!$AC$16*0.147)/A114</f>
        <v>1.1022189968379448E-2</v>
      </c>
      <c r="F114" s="122">
        <f t="shared" si="3"/>
        <v>2.2044379936758896E-2</v>
      </c>
      <c r="G114" s="51">
        <f>IF((('Raw Data'!C114)/('Raw Data'!C$136)*100)&lt;0,0,('Raw Data'!C114)/('Raw Data'!C$136)*100)</f>
        <v>93.859055863654802</v>
      </c>
      <c r="H114" s="51">
        <f t="shared" si="4"/>
        <v>0.6763154335181838</v>
      </c>
      <c r="I114" s="132">
        <f t="shared" si="5"/>
        <v>3.8726944083152803E-2</v>
      </c>
      <c r="J114" s="122">
        <f>'Raw Data'!F114/I114</f>
        <v>0.17463692256895824</v>
      </c>
      <c r="K114" s="123">
        <f t="shared" si="6"/>
        <v>14.113132072702561</v>
      </c>
      <c r="L114" s="51">
        <f>A114*Table!$AC$9/$AC$16</f>
        <v>1867.1425605111217</v>
      </c>
      <c r="M114" s="51">
        <f>A114*Table!$AD$9/$AC$16</f>
        <v>640.16316360381313</v>
      </c>
      <c r="N114" s="51">
        <f>ABS(A114*Table!$AE$9/$AC$16)</f>
        <v>808.49644494487745</v>
      </c>
      <c r="O114" s="51">
        <f>($L114*(Table!$AC$10/Table!$AC$9)/(Table!$AC$12-Table!$AC$14))</f>
        <v>4005.024797321154</v>
      </c>
      <c r="P114" s="51">
        <f>ROUND(($N114*(Table!$AE$10/Table!$AE$9)/(Table!$AC$12-Table!$AC$13)),2)</f>
        <v>6637.9</v>
      </c>
      <c r="Q114" s="51">
        <f>'Raw Data'!C114</f>
        <v>1.3877999999999999</v>
      </c>
      <c r="R114" s="51">
        <f>'Raw Data'!C114/'Raw Data'!I$30*100</f>
        <v>13.078462883120451</v>
      </c>
      <c r="S114" s="117">
        <f t="shared" si="7"/>
        <v>8.6505190311418706E-2</v>
      </c>
      <c r="T114" s="117">
        <f t="shared" si="8"/>
        <v>1.8896452834260558E-5</v>
      </c>
      <c r="U114" s="88">
        <f t="shared" si="9"/>
        <v>1.5727801897193827E-3</v>
      </c>
      <c r="V114" s="88">
        <f t="shared" si="10"/>
        <v>7.2533483408541641E-3</v>
      </c>
      <c r="W114" s="88">
        <f t="shared" si="11"/>
        <v>1.3136750832509144E-6</v>
      </c>
      <c r="X114" s="31">
        <f t="shared" si="12"/>
        <v>0.24274716381288555</v>
      </c>
      <c r="Z114" s="85"/>
      <c r="AS114" s="39"/>
      <c r="AT114" s="39"/>
    </row>
    <row r="115" spans="1:46" x14ac:dyDescent="0.2">
      <c r="A115" s="51">
        <v>9095.810546875</v>
      </c>
      <c r="B115" s="85">
        <v>0.94454213445150825</v>
      </c>
      <c r="C115" s="85">
        <f t="shared" si="1"/>
        <v>5.5457865548491747E-2</v>
      </c>
      <c r="D115" s="70">
        <f t="shared" si="2"/>
        <v>5.9515758149601972E-3</v>
      </c>
      <c r="E115" s="122">
        <f>(2*Table!$AC$16*0.147)/A115</f>
        <v>1.0076626463673773E-2</v>
      </c>
      <c r="F115" s="122">
        <f t="shared" si="3"/>
        <v>2.0153252927347546E-2</v>
      </c>
      <c r="G115" s="51">
        <f>IF((('Raw Data'!C115)/('Raw Data'!C$136)*100)&lt;0,0,('Raw Data'!C115)/('Raw Data'!C$136)*100)</f>
        <v>94.454213445150828</v>
      </c>
      <c r="H115" s="51">
        <f t="shared" si="4"/>
        <v>0.59515758149602505</v>
      </c>
      <c r="I115" s="132">
        <f t="shared" si="5"/>
        <v>3.8952732111196875E-2</v>
      </c>
      <c r="J115" s="122">
        <f>'Raw Data'!F115/I115</f>
        <v>0.15278968874302479</v>
      </c>
      <c r="K115" s="123">
        <f t="shared" si="6"/>
        <v>15.437470398941695</v>
      </c>
      <c r="L115" s="51">
        <f>A115*Table!$AC$9/$AC$16</f>
        <v>2042.3501927148809</v>
      </c>
      <c r="M115" s="51">
        <f>A115*Table!$AD$9/$AC$16</f>
        <v>700.23435178795921</v>
      </c>
      <c r="N115" s="51">
        <f>ABS(A115*Table!$AE$9/$AC$16)</f>
        <v>884.36357515756549</v>
      </c>
      <c r="O115" s="51">
        <f>($L115*(Table!$AC$10/Table!$AC$9)/(Table!$AC$12-Table!$AC$14))</f>
        <v>4380.8455442189643</v>
      </c>
      <c r="P115" s="51">
        <f>ROUND(($N115*(Table!$AE$10/Table!$AE$9)/(Table!$AC$12-Table!$AC$13)),2)</f>
        <v>7260.78</v>
      </c>
      <c r="Q115" s="51">
        <f>'Raw Data'!C115</f>
        <v>1.3966000000000001</v>
      </c>
      <c r="R115" s="51">
        <f>'Raw Data'!C115/'Raw Data'!I$30*100</f>
        <v>13.161393041191829</v>
      </c>
      <c r="S115" s="117">
        <f t="shared" si="7"/>
        <v>7.6124567474049706E-2</v>
      </c>
      <c r="T115" s="117">
        <f t="shared" si="8"/>
        <v>1.4916272043086209E-5</v>
      </c>
      <c r="U115" s="88">
        <f t="shared" si="9"/>
        <v>1.446973084296882E-3</v>
      </c>
      <c r="V115" s="88">
        <f t="shared" si="10"/>
        <v>6.2995789223348813E-3</v>
      </c>
      <c r="W115" s="88">
        <f t="shared" si="11"/>
        <v>9.6619585620461517E-7</v>
      </c>
      <c r="X115" s="31">
        <f t="shared" si="12"/>
        <v>0.24274813000874176</v>
      </c>
      <c r="Z115" s="85"/>
      <c r="AS115" s="39"/>
      <c r="AT115" s="39"/>
    </row>
    <row r="116" spans="1:46" x14ac:dyDescent="0.2">
      <c r="A116" s="51">
        <v>9955.837890625</v>
      </c>
      <c r="B116" s="85">
        <v>0.95096713106993103</v>
      </c>
      <c r="C116" s="85">
        <f t="shared" si="1"/>
        <v>4.9032868930068974E-2</v>
      </c>
      <c r="D116" s="70">
        <f t="shared" si="2"/>
        <v>6.4249966184227736E-3</v>
      </c>
      <c r="E116" s="122">
        <f>(2*Table!$AC$16*0.147)/A116</f>
        <v>9.206164892611543E-3</v>
      </c>
      <c r="F116" s="122">
        <f t="shared" si="3"/>
        <v>1.8412329785223086E-2</v>
      </c>
      <c r="G116" s="51">
        <f>IF((('Raw Data'!C116)/('Raw Data'!C$136)*100)&lt;0,0,('Raw Data'!C116)/('Raw Data'!C$136)*100)</f>
        <v>95.096713106993107</v>
      </c>
      <c r="H116" s="51">
        <f t="shared" si="4"/>
        <v>0.64249966184227958</v>
      </c>
      <c r="I116" s="132">
        <f t="shared" si="5"/>
        <v>3.9236410422120338E-2</v>
      </c>
      <c r="J116" s="122">
        <f>'Raw Data'!F116/I116</f>
        <v>0.16375087703743024</v>
      </c>
      <c r="K116" s="123">
        <f t="shared" si="6"/>
        <v>16.897114549729604</v>
      </c>
      <c r="L116" s="51">
        <f>A116*Table!$AC$9/$AC$16</f>
        <v>2235.4585476213433</v>
      </c>
      <c r="M116" s="51">
        <f>A116*Table!$AD$9/$AC$16</f>
        <v>766.44293061303199</v>
      </c>
      <c r="N116" s="51">
        <f>ABS(A116*Table!$AE$9/$AC$16)</f>
        <v>967.98194567357439</v>
      </c>
      <c r="O116" s="51">
        <f>($L116*(Table!$AC$10/Table!$AC$9)/(Table!$AC$12-Table!$AC$14))</f>
        <v>4795.0633797111623</v>
      </c>
      <c r="P116" s="51">
        <f>ROUND(($N116*(Table!$AE$10/Table!$AE$9)/(Table!$AC$12-Table!$AC$13)),2)</f>
        <v>7947.31</v>
      </c>
      <c r="Q116" s="51">
        <f>'Raw Data'!C116</f>
        <v>1.4060999999999999</v>
      </c>
      <c r="R116" s="51">
        <f>'Raw Data'!C116/'Raw Data'!I$30*100</f>
        <v>13.250919916382523</v>
      </c>
      <c r="S116" s="117">
        <f t="shared" si="7"/>
        <v>8.2179930795846998E-2</v>
      </c>
      <c r="T116" s="117">
        <f t="shared" si="8"/>
        <v>1.1329771410939493E-5</v>
      </c>
      <c r="U116" s="88">
        <f t="shared" si="9"/>
        <v>1.3309698351818651E-3</v>
      </c>
      <c r="V116" s="88">
        <f t="shared" si="10"/>
        <v>5.4694208714106884E-3</v>
      </c>
      <c r="W116" s="88">
        <f t="shared" si="11"/>
        <v>8.7062930826616453E-7</v>
      </c>
      <c r="X116" s="31">
        <f t="shared" si="12"/>
        <v>0.24274900063805002</v>
      </c>
      <c r="Z116" s="85"/>
      <c r="AS116" s="39"/>
      <c r="AT116" s="39"/>
    </row>
    <row r="117" spans="1:46" x14ac:dyDescent="0.2">
      <c r="A117" s="51">
        <v>10895.888671875</v>
      </c>
      <c r="B117" s="85">
        <v>0.95664818071148394</v>
      </c>
      <c r="C117" s="85">
        <f t="shared" si="1"/>
        <v>4.3351819288516058E-2</v>
      </c>
      <c r="D117" s="70">
        <f t="shared" si="2"/>
        <v>5.6810496415529155E-3</v>
      </c>
      <c r="E117" s="122">
        <f>(2*Table!$AC$16*0.147)/A117</f>
        <v>8.4118962688916072E-3</v>
      </c>
      <c r="F117" s="122">
        <f t="shared" si="3"/>
        <v>1.6823792537783214E-2</v>
      </c>
      <c r="G117" s="51">
        <f>IF((('Raw Data'!C117)/('Raw Data'!C$136)*100)&lt;0,0,('Raw Data'!C117)/('Raw Data'!C$136)*100)</f>
        <v>95.664818071148389</v>
      </c>
      <c r="H117" s="51">
        <f t="shared" si="4"/>
        <v>0.56810496415528178</v>
      </c>
      <c r="I117" s="132">
        <f t="shared" si="5"/>
        <v>3.9184840768155649E-2</v>
      </c>
      <c r="J117" s="122">
        <f>'Raw Data'!F117/I117</f>
        <v>0.14498080201897195</v>
      </c>
      <c r="K117" s="123">
        <f t="shared" si="6"/>
        <v>18.492575013012306</v>
      </c>
      <c r="L117" s="51">
        <f>A117*Table!$AC$9/$AC$16</f>
        <v>2446.5351618882628</v>
      </c>
      <c r="M117" s="51">
        <f>A117*Table!$AD$9/$AC$16</f>
        <v>838.81205550454717</v>
      </c>
      <c r="N117" s="51">
        <f>ABS(A117*Table!$AE$9/$AC$16)</f>
        <v>1059.3808007235548</v>
      </c>
      <c r="O117" s="51">
        <f>($L117*(Table!$AC$10/Table!$AC$9)/(Table!$AC$12-Table!$AC$14))</f>
        <v>5247.8231700734941</v>
      </c>
      <c r="P117" s="51">
        <f>ROUND(($N117*(Table!$AE$10/Table!$AE$9)/(Table!$AC$12-Table!$AC$13)),2)</f>
        <v>8697.7099999999991</v>
      </c>
      <c r="Q117" s="51">
        <f>'Raw Data'!C117</f>
        <v>1.4145000000000001</v>
      </c>
      <c r="R117" s="51">
        <f>'Raw Data'!C117/'Raw Data'!I$30*100</f>
        <v>13.330080521814294</v>
      </c>
      <c r="S117" s="117">
        <f t="shared" si="7"/>
        <v>7.2664359861592906E-2</v>
      </c>
      <c r="T117" s="117">
        <f t="shared" si="8"/>
        <v>8.6821437424999814E-6</v>
      </c>
      <c r="U117" s="88">
        <f t="shared" si="9"/>
        <v>1.2234046183146629E-3</v>
      </c>
      <c r="V117" s="88">
        <f t="shared" si="10"/>
        <v>4.7430091359607959E-3</v>
      </c>
      <c r="W117" s="88">
        <f t="shared" si="11"/>
        <v>6.4271625242667303E-7</v>
      </c>
      <c r="X117" s="31">
        <f t="shared" si="12"/>
        <v>0.24274964335430244</v>
      </c>
      <c r="Z117" s="85"/>
      <c r="AS117" s="39"/>
      <c r="AT117" s="39"/>
    </row>
    <row r="118" spans="1:46" x14ac:dyDescent="0.2">
      <c r="A118" s="51">
        <v>11895.138671875</v>
      </c>
      <c r="B118" s="85">
        <v>0.9619910726362777</v>
      </c>
      <c r="C118" s="85">
        <f t="shared" si="1"/>
        <v>3.80089273637223E-2</v>
      </c>
      <c r="D118" s="70">
        <f t="shared" si="2"/>
        <v>5.3428919247937579E-3</v>
      </c>
      <c r="E118" s="122">
        <f>(2*Table!$AC$16*0.147)/A118</f>
        <v>7.7052557177760316E-3</v>
      </c>
      <c r="F118" s="122">
        <f t="shared" si="3"/>
        <v>1.5410511435552063E-2</v>
      </c>
      <c r="G118" s="51">
        <f>IF((('Raw Data'!C118)/('Raw Data'!C$136)*100)&lt;0,0,('Raw Data'!C118)/('Raw Data'!C$136)*100)</f>
        <v>96.199107263627766</v>
      </c>
      <c r="H118" s="51">
        <f t="shared" si="4"/>
        <v>0.53428919247937756</v>
      </c>
      <c r="I118" s="132">
        <f t="shared" si="5"/>
        <v>3.8106852135442182E-2</v>
      </c>
      <c r="J118" s="122">
        <f>'Raw Data'!F118/I118</f>
        <v>0.14020816796421962</v>
      </c>
      <c r="K118" s="123">
        <f t="shared" si="6"/>
        <v>20.188508785670127</v>
      </c>
      <c r="L118" s="51">
        <f>A118*Table!$AC$9/$AC$16</f>
        <v>2670.9042183404663</v>
      </c>
      <c r="M118" s="51">
        <f>A118*Table!$AD$9/$AC$16</f>
        <v>915.73858914530263</v>
      </c>
      <c r="N118" s="51">
        <f>ABS(A118*Table!$AE$9/$AC$16)</f>
        <v>1156.5354520789313</v>
      </c>
      <c r="O118" s="51">
        <f>($L118*(Table!$AC$10/Table!$AC$9)/(Table!$AC$12-Table!$AC$14))</f>
        <v>5729.0952774355783</v>
      </c>
      <c r="P118" s="51">
        <f>ROUND(($N118*(Table!$AE$10/Table!$AE$9)/(Table!$AC$12-Table!$AC$13)),2)</f>
        <v>9495.36</v>
      </c>
      <c r="Q118" s="51">
        <f>'Raw Data'!C118</f>
        <v>1.4224000000000001</v>
      </c>
      <c r="R118" s="51">
        <f>'Raw Data'!C118/'Raw Data'!I$30*100</f>
        <v>13.404529186446556</v>
      </c>
      <c r="S118" s="117">
        <f t="shared" si="7"/>
        <v>6.8339100346021198E-2</v>
      </c>
      <c r="T118" s="117">
        <f t="shared" si="8"/>
        <v>6.5928908509205186E-6</v>
      </c>
      <c r="U118" s="88">
        <f t="shared" si="9"/>
        <v>1.1268913760661215E-3</v>
      </c>
      <c r="V118" s="88">
        <f t="shared" si="10"/>
        <v>4.1276745838831827E-3</v>
      </c>
      <c r="W118" s="88">
        <f t="shared" si="11"/>
        <v>5.0716979762427854E-7</v>
      </c>
      <c r="X118" s="31">
        <f t="shared" si="12"/>
        <v>0.24275015052410007</v>
      </c>
      <c r="Z118" s="85"/>
      <c r="AS118" s="39"/>
      <c r="AT118" s="39"/>
    </row>
    <row r="119" spans="1:46" x14ac:dyDescent="0.2">
      <c r="A119" s="51">
        <v>12995.677734375</v>
      </c>
      <c r="B119" s="85">
        <v>0.96692817530096042</v>
      </c>
      <c r="C119" s="85">
        <f t="shared" si="1"/>
        <v>3.3071824699039576E-2</v>
      </c>
      <c r="D119" s="70">
        <f t="shared" si="2"/>
        <v>4.9371026646827243E-3</v>
      </c>
      <c r="E119" s="122">
        <f>(2*Table!$AC$16*0.147)/A119</f>
        <v>7.052736081840952E-3</v>
      </c>
      <c r="F119" s="122">
        <f t="shared" si="3"/>
        <v>1.4105472163681904E-2</v>
      </c>
      <c r="G119" s="51">
        <f>IF((('Raw Data'!C119)/('Raw Data'!C$136)*100)&lt;0,0,('Raw Data'!C119)/('Raw Data'!C$136)*100)</f>
        <v>96.692817530096036</v>
      </c>
      <c r="H119" s="51">
        <f t="shared" si="4"/>
        <v>0.49371026646826977</v>
      </c>
      <c r="I119" s="132">
        <f t="shared" si="5"/>
        <v>3.8429423864163592E-2</v>
      </c>
      <c r="J119" s="122">
        <f>'Raw Data'!F119/I119</f>
        <v>0.12847194072265802</v>
      </c>
      <c r="K119" s="123">
        <f t="shared" si="6"/>
        <v>22.056351031577481</v>
      </c>
      <c r="L119" s="51">
        <f>A119*Table!$AC$9/$AC$16</f>
        <v>2918.0164635663032</v>
      </c>
      <c r="M119" s="51">
        <f>A119*Table!$AD$9/$AC$16</f>
        <v>1000.4627875084468</v>
      </c>
      <c r="N119" s="51">
        <f>ABS(A119*Table!$AE$9/$AC$16)</f>
        <v>1263.5381930548238</v>
      </c>
      <c r="O119" s="51">
        <f>($L119*(Table!$AC$10/Table!$AC$9)/(Table!$AC$12-Table!$AC$14))</f>
        <v>6259.1515735012954</v>
      </c>
      <c r="P119" s="51">
        <f>ROUND(($N119*(Table!$AE$10/Table!$AE$9)/(Table!$AC$12-Table!$AC$13)),2)</f>
        <v>10373.879999999999</v>
      </c>
      <c r="Q119" s="51">
        <f>'Raw Data'!C119</f>
        <v>1.4297</v>
      </c>
      <c r="R119" s="51">
        <f>'Raw Data'!C119/'Raw Data'!I$30*100</f>
        <v>13.473323522119404</v>
      </c>
      <c r="S119" s="117">
        <f t="shared" si="7"/>
        <v>6.3148788927334568E-2</v>
      </c>
      <c r="T119" s="117">
        <f t="shared" si="8"/>
        <v>4.9754517678080035E-6</v>
      </c>
      <c r="U119" s="88">
        <f t="shared" si="9"/>
        <v>1.0367542037827684E-3</v>
      </c>
      <c r="V119" s="88">
        <f t="shared" si="10"/>
        <v>3.584930016205429E-3</v>
      </c>
      <c r="W119" s="88">
        <f t="shared" si="11"/>
        <v>3.9263616949906257E-7</v>
      </c>
      <c r="X119" s="31">
        <f t="shared" si="12"/>
        <v>0.24275054316026956</v>
      </c>
      <c r="Z119" s="85"/>
      <c r="AS119" s="39"/>
      <c r="AT119" s="39"/>
    </row>
    <row r="120" spans="1:46" x14ac:dyDescent="0.2">
      <c r="A120" s="51">
        <v>14293.14453125</v>
      </c>
      <c r="B120" s="85">
        <v>0.97179764642229149</v>
      </c>
      <c r="C120" s="85">
        <f t="shared" si="1"/>
        <v>2.8202353577708505E-2</v>
      </c>
      <c r="D120" s="70">
        <f t="shared" si="2"/>
        <v>4.8694711213310704E-3</v>
      </c>
      <c r="E120" s="122">
        <f>(2*Table!$AC$16*0.147)/A120</f>
        <v>6.4125207063296932E-3</v>
      </c>
      <c r="F120" s="122">
        <f t="shared" si="3"/>
        <v>1.2825041412659386E-2</v>
      </c>
      <c r="G120" s="51">
        <f>IF((('Raw Data'!C120)/('Raw Data'!C$136)*100)&lt;0,0,('Raw Data'!C120)/('Raw Data'!C$136)*100)</f>
        <v>97.179764642229145</v>
      </c>
      <c r="H120" s="51">
        <f t="shared" si="4"/>
        <v>0.48694711213310882</v>
      </c>
      <c r="I120" s="132">
        <f t="shared" si="5"/>
        <v>4.1328852075767752E-2</v>
      </c>
      <c r="J120" s="122">
        <f>'Raw Data'!F120/I120</f>
        <v>0.11782255922337063</v>
      </c>
      <c r="K120" s="123">
        <f t="shared" si="6"/>
        <v>24.258420343283735</v>
      </c>
      <c r="L120" s="51">
        <f>A120*Table!$AC$9/$AC$16</f>
        <v>3209.3463619830222</v>
      </c>
      <c r="M120" s="51">
        <f>A120*Table!$AD$9/$AC$16</f>
        <v>1100.3473241084648</v>
      </c>
      <c r="N120" s="51">
        <f>ABS(A120*Table!$AE$9/$AC$16)</f>
        <v>1389.6877395102331</v>
      </c>
      <c r="O120" s="51">
        <f>($L120*(Table!$AC$10/Table!$AC$9)/(Table!$AC$12-Table!$AC$14))</f>
        <v>6884.0548305084149</v>
      </c>
      <c r="P120" s="51">
        <f>ROUND(($N120*(Table!$AE$10/Table!$AE$9)/(Table!$AC$12-Table!$AC$13)),2)</f>
        <v>11409.59</v>
      </c>
      <c r="Q120" s="51">
        <f>'Raw Data'!C120</f>
        <v>1.4369000000000001</v>
      </c>
      <c r="R120" s="51">
        <f>'Raw Data'!C120/'Raw Data'!I$30*100</f>
        <v>13.541175469632352</v>
      </c>
      <c r="S120" s="117">
        <f t="shared" si="7"/>
        <v>6.2283737024222491E-2</v>
      </c>
      <c r="T120" s="117">
        <f t="shared" si="8"/>
        <v>3.656648953742625E-6</v>
      </c>
      <c r="U120" s="88">
        <f t="shared" si="9"/>
        <v>9.4738952929681979E-4</v>
      </c>
      <c r="V120" s="88">
        <f t="shared" si="10"/>
        <v>3.0781000032341884E-3</v>
      </c>
      <c r="W120" s="88">
        <f t="shared" si="11"/>
        <v>3.2014169228544095E-7</v>
      </c>
      <c r="X120" s="31">
        <f t="shared" si="12"/>
        <v>0.24275086330196186</v>
      </c>
      <c r="Z120" s="85"/>
      <c r="AS120" s="39"/>
      <c r="AT120" s="39"/>
    </row>
    <row r="121" spans="1:46" x14ac:dyDescent="0.2">
      <c r="A121" s="51">
        <v>15594.896484375</v>
      </c>
      <c r="B121" s="85">
        <v>0.97578790748004884</v>
      </c>
      <c r="C121" s="85">
        <f t="shared" si="1"/>
        <v>2.4212092519951156E-2</v>
      </c>
      <c r="D121" s="70">
        <f t="shared" si="2"/>
        <v>3.9902610577573494E-3</v>
      </c>
      <c r="E121" s="122">
        <f>(2*Table!$AC$16*0.147)/A121</f>
        <v>5.8772487112713863E-3</v>
      </c>
      <c r="F121" s="122">
        <f t="shared" si="3"/>
        <v>1.1754497422542773E-2</v>
      </c>
      <c r="G121" s="51">
        <f>IF((('Raw Data'!C121)/('Raw Data'!C$136)*100)&lt;0,0,('Raw Data'!C121)/('Raw Data'!C$136)*100)</f>
        <v>97.578790748004877</v>
      </c>
      <c r="H121" s="51">
        <f t="shared" si="4"/>
        <v>0.39902610577573228</v>
      </c>
      <c r="I121" s="132">
        <f t="shared" si="5"/>
        <v>3.7854711060303359E-2</v>
      </c>
      <c r="J121" s="122">
        <f>'Raw Data'!F121/I121</f>
        <v>0.10540989340536186</v>
      </c>
      <c r="K121" s="123">
        <f t="shared" si="6"/>
        <v>26.467762450792328</v>
      </c>
      <c r="L121" s="51">
        <f>A121*Table!$AC$9/$AC$16</f>
        <v>3501.6384384978774</v>
      </c>
      <c r="M121" s="51">
        <f>A121*Table!$AD$9/$AC$16</f>
        <v>1200.5617503421295</v>
      </c>
      <c r="N121" s="51">
        <f>ABS(A121*Table!$AE$9/$AC$16)</f>
        <v>1516.253921303618</v>
      </c>
      <c r="O121" s="51">
        <f>($L121*(Table!$AC$10/Table!$AC$9)/(Table!$AC$12-Table!$AC$14))</f>
        <v>7511.0219615999094</v>
      </c>
      <c r="P121" s="51">
        <f>ROUND(($N121*(Table!$AE$10/Table!$AE$9)/(Table!$AC$12-Table!$AC$13)),2)</f>
        <v>12448.72</v>
      </c>
      <c r="Q121" s="51">
        <f>'Raw Data'!C121</f>
        <v>1.4428000000000001</v>
      </c>
      <c r="R121" s="51">
        <f>'Raw Data'!C121/'Raw Data'!I$30*100</f>
        <v>13.596776371066571</v>
      </c>
      <c r="S121" s="117">
        <f t="shared" si="7"/>
        <v>5.1038062283737168E-2</v>
      </c>
      <c r="T121" s="117">
        <f t="shared" si="8"/>
        <v>2.7488494138694364E-6</v>
      </c>
      <c r="U121" s="88">
        <f t="shared" si="9"/>
        <v>8.7187346095497298E-4</v>
      </c>
      <c r="V121" s="88">
        <f t="shared" si="10"/>
        <v>2.6747284289546443E-3</v>
      </c>
      <c r="W121" s="88">
        <f t="shared" si="11"/>
        <v>2.2036992781513136E-7</v>
      </c>
      <c r="X121" s="31">
        <f t="shared" si="12"/>
        <v>0.24275108367188966</v>
      </c>
      <c r="Z121" s="85"/>
      <c r="AS121" s="39"/>
      <c r="AT121" s="39"/>
    </row>
    <row r="122" spans="1:46" x14ac:dyDescent="0.2">
      <c r="A122" s="51">
        <v>17094.203125</v>
      </c>
      <c r="B122" s="85">
        <v>0.97984580008115796</v>
      </c>
      <c r="C122" s="85">
        <f t="shared" si="1"/>
        <v>2.0154199918842042E-2</v>
      </c>
      <c r="D122" s="70">
        <f t="shared" si="2"/>
        <v>4.0578926011091143E-3</v>
      </c>
      <c r="E122" s="122">
        <f>(2*Table!$AC$16*0.147)/A122</f>
        <v>5.3617641369406409E-3</v>
      </c>
      <c r="F122" s="122">
        <f t="shared" si="3"/>
        <v>1.0723528273881282E-2</v>
      </c>
      <c r="G122" s="51">
        <f>IF((('Raw Data'!C122)/('Raw Data'!C$136)*100)&lt;0,0,('Raw Data'!C122)/('Raw Data'!C$136)*100)</f>
        <v>97.984580008115799</v>
      </c>
      <c r="H122" s="51">
        <f t="shared" si="4"/>
        <v>0.40578926011092165</v>
      </c>
      <c r="I122" s="132">
        <f t="shared" si="5"/>
        <v>3.9866363889718315E-2</v>
      </c>
      <c r="J122" s="122">
        <f>'Raw Data'!F122/I122</f>
        <v>0.10178737675536194</v>
      </c>
      <c r="K122" s="123">
        <f t="shared" si="6"/>
        <v>29.012395693130156</v>
      </c>
      <c r="L122" s="51">
        <f>A122*Table!$AC$9/$AC$16</f>
        <v>3838.2889426655574</v>
      </c>
      <c r="M122" s="51">
        <f>A122*Table!$AD$9/$AC$16</f>
        <v>1315.9847803424768</v>
      </c>
      <c r="N122" s="51">
        <f>ABS(A122*Table!$AE$9/$AC$16)</f>
        <v>1662.0278657066428</v>
      </c>
      <c r="O122" s="51">
        <f>($L122*(Table!$AC$10/Table!$AC$9)/(Table!$AC$12-Table!$AC$14))</f>
        <v>8233.1380151556368</v>
      </c>
      <c r="P122" s="51">
        <f>ROUND(($N122*(Table!$AE$10/Table!$AE$9)/(Table!$AC$12-Table!$AC$13)),2)</f>
        <v>13645.55</v>
      </c>
      <c r="Q122" s="51">
        <f>'Raw Data'!C122</f>
        <v>1.4488000000000001</v>
      </c>
      <c r="R122" s="51">
        <f>'Raw Data'!C122/'Raw Data'!I$30*100</f>
        <v>13.653319660660692</v>
      </c>
      <c r="S122" s="117">
        <f t="shared" si="7"/>
        <v>5.190311418685066E-2</v>
      </c>
      <c r="T122" s="117">
        <f t="shared" si="8"/>
        <v>1.9805040604170543E-6</v>
      </c>
      <c r="U122" s="88">
        <f t="shared" si="9"/>
        <v>7.9871050793195084E-4</v>
      </c>
      <c r="V122" s="88">
        <f t="shared" si="10"/>
        <v>2.3062870896661644E-3</v>
      </c>
      <c r="W122" s="88">
        <f t="shared" si="11"/>
        <v>1.8651717988872737E-7</v>
      </c>
      <c r="X122" s="31">
        <f t="shared" si="12"/>
        <v>0.24275127018906956</v>
      </c>
      <c r="Z122" s="85"/>
      <c r="AS122" s="39"/>
      <c r="AT122" s="39"/>
    </row>
    <row r="123" spans="1:46" x14ac:dyDescent="0.2">
      <c r="A123" s="51">
        <v>18694.083984375</v>
      </c>
      <c r="B123" s="85">
        <v>0.98349790342215615</v>
      </c>
      <c r="C123" s="85">
        <f t="shared" si="1"/>
        <v>1.650209657784385E-2</v>
      </c>
      <c r="D123" s="70">
        <f t="shared" si="2"/>
        <v>3.6521033409981918E-3</v>
      </c>
      <c r="E123" s="122">
        <f>(2*Table!$AC$16*0.147)/A123</f>
        <v>4.9028925590476292E-3</v>
      </c>
      <c r="F123" s="122">
        <f t="shared" si="3"/>
        <v>9.8057851180952584E-3</v>
      </c>
      <c r="G123" s="51">
        <f>IF((('Raw Data'!C123)/('Raw Data'!C$136)*100)&lt;0,0,('Raw Data'!C123)/('Raw Data'!C$136)*100)</f>
        <v>98.349790342215613</v>
      </c>
      <c r="H123" s="51">
        <f t="shared" si="4"/>
        <v>0.36521033409981385</v>
      </c>
      <c r="I123" s="132">
        <f t="shared" si="5"/>
        <v>3.8855329216465506E-2</v>
      </c>
      <c r="J123" s="122">
        <f>'Raw Data'!F123/I123</f>
        <v>9.399234068130248E-2</v>
      </c>
      <c r="K123" s="123">
        <f t="shared" si="6"/>
        <v>31.727724171131538</v>
      </c>
      <c r="L123" s="51">
        <f>A123*Table!$AC$9/$AC$16</f>
        <v>4197.5221264072734</v>
      </c>
      <c r="M123" s="51">
        <f>A123*Table!$AD$9/$AC$16</f>
        <v>1439.1504433396365</v>
      </c>
      <c r="N123" s="51">
        <f>ABS(A123*Table!$AE$9/$AC$16)</f>
        <v>1817.5803972079871</v>
      </c>
      <c r="O123" s="51">
        <f>($L123*(Table!$AC$10/Table!$AC$9)/(Table!$AC$12-Table!$AC$14))</f>
        <v>9003.6939648375683</v>
      </c>
      <c r="P123" s="51">
        <f>ROUND(($N123*(Table!$AE$10/Table!$AE$9)/(Table!$AC$12-Table!$AC$13)),2)</f>
        <v>14922.66</v>
      </c>
      <c r="Q123" s="51">
        <f>'Raw Data'!C123</f>
        <v>1.4541999999999999</v>
      </c>
      <c r="R123" s="51">
        <f>'Raw Data'!C123/'Raw Data'!I$30*100</f>
        <v>13.704208621295402</v>
      </c>
      <c r="S123" s="117">
        <f t="shared" si="7"/>
        <v>4.6712802768165453E-2</v>
      </c>
      <c r="T123" s="117">
        <f t="shared" si="8"/>
        <v>1.4022904366584044E-6</v>
      </c>
      <c r="U123" s="88">
        <f t="shared" si="9"/>
        <v>7.3307730043096705E-4</v>
      </c>
      <c r="V123" s="88">
        <f t="shared" si="10"/>
        <v>1.9949920067005101E-3</v>
      </c>
      <c r="W123" s="88">
        <f t="shared" si="11"/>
        <v>1.4036236959996443E-7</v>
      </c>
      <c r="X123" s="31">
        <f t="shared" si="12"/>
        <v>0.24275141055143915</v>
      </c>
      <c r="Z123" s="85"/>
      <c r="AS123" s="39"/>
      <c r="AT123" s="39"/>
    </row>
    <row r="124" spans="1:46" x14ac:dyDescent="0.2">
      <c r="A124" s="51">
        <v>20393.78125</v>
      </c>
      <c r="B124" s="85">
        <v>0.98627079669958073</v>
      </c>
      <c r="C124" s="85">
        <f t="shared" si="1"/>
        <v>1.3729203300419268E-2</v>
      </c>
      <c r="D124" s="70">
        <f t="shared" si="2"/>
        <v>2.7728932774245818E-3</v>
      </c>
      <c r="E124" s="122">
        <f>(2*Table!$AC$16*0.147)/A124</f>
        <v>4.4942663717746625E-3</v>
      </c>
      <c r="F124" s="122">
        <f t="shared" si="3"/>
        <v>8.988532743549325E-3</v>
      </c>
      <c r="G124" s="51">
        <f>IF((('Raw Data'!C124)/('Raw Data'!C$136)*100)&lt;0,0,('Raw Data'!C124)/('Raw Data'!C$136)*100)</f>
        <v>98.627079669958079</v>
      </c>
      <c r="H124" s="51">
        <f t="shared" si="4"/>
        <v>0.27728932774246573</v>
      </c>
      <c r="I124" s="132">
        <f t="shared" si="5"/>
        <v>3.7793567160879338E-2</v>
      </c>
      <c r="J124" s="122">
        <f>'Raw Data'!F124/I124</f>
        <v>7.3369451092588134E-2</v>
      </c>
      <c r="K124" s="123">
        <f t="shared" si="6"/>
        <v>34.612461720361033</v>
      </c>
      <c r="L124" s="51">
        <f>A124*Table!$AC$9/$AC$16</f>
        <v>4579.1678324294608</v>
      </c>
      <c r="M124" s="51">
        <f>A124*Table!$AD$9/$AC$16</f>
        <v>1570.0003996901009</v>
      </c>
      <c r="N124" s="51">
        <f>ABS(A124*Table!$AE$9/$AC$16)</f>
        <v>1982.8378355382185</v>
      </c>
      <c r="O124" s="51">
        <f>($L124*(Table!$AC$10/Table!$AC$9)/(Table!$AC$12-Table!$AC$14))</f>
        <v>9822.3248228860175</v>
      </c>
      <c r="P124" s="51">
        <f>ROUND(($N124*(Table!$AE$10/Table!$AE$9)/(Table!$AC$12-Table!$AC$13)),2)</f>
        <v>16279.46</v>
      </c>
      <c r="Q124" s="51">
        <f>'Raw Data'!C124</f>
        <v>1.4582999999999999</v>
      </c>
      <c r="R124" s="51">
        <f>'Raw Data'!C124/'Raw Data'!I$30*100</f>
        <v>13.742846535851386</v>
      </c>
      <c r="S124" s="117">
        <f t="shared" si="7"/>
        <v>3.5467128027681545E-2</v>
      </c>
      <c r="T124" s="117">
        <f t="shared" si="8"/>
        <v>1.0334051929739019E-6</v>
      </c>
      <c r="U124" s="88">
        <f t="shared" si="9"/>
        <v>6.7387437216192495E-4</v>
      </c>
      <c r="V124" s="88">
        <f t="shared" si="10"/>
        <v>1.7302142462162142E-3</v>
      </c>
      <c r="W124" s="88">
        <f t="shared" si="11"/>
        <v>8.9547538823426199E-8</v>
      </c>
      <c r="X124" s="31">
        <f t="shared" si="12"/>
        <v>0.24275150009897797</v>
      </c>
      <c r="Z124" s="85"/>
      <c r="AS124" s="39"/>
      <c r="AT124" s="39"/>
    </row>
    <row r="125" spans="1:46" x14ac:dyDescent="0.2">
      <c r="A125" s="51">
        <v>22294.837890625</v>
      </c>
      <c r="B125" s="85">
        <v>0.98924658460706072</v>
      </c>
      <c r="C125" s="85">
        <f t="shared" si="1"/>
        <v>1.0753415392939281E-2</v>
      </c>
      <c r="D125" s="70">
        <f t="shared" si="2"/>
        <v>2.9757879074799876E-3</v>
      </c>
      <c r="E125" s="122">
        <f>(2*Table!$AC$16*0.147)/A125</f>
        <v>4.1110451538086618E-3</v>
      </c>
      <c r="F125" s="122">
        <f t="shared" si="3"/>
        <v>8.2220903076173236E-3</v>
      </c>
      <c r="G125" s="51">
        <f>IF((('Raw Data'!C125)/('Raw Data'!C$136)*100)&lt;0,0,('Raw Data'!C125)/('Raw Data'!C$136)*100)</f>
        <v>98.92465846070607</v>
      </c>
      <c r="H125" s="51">
        <f t="shared" si="4"/>
        <v>0.29757879074799121</v>
      </c>
      <c r="I125" s="132">
        <f t="shared" si="5"/>
        <v>3.8706562256769494E-2</v>
      </c>
      <c r="J125" s="122">
        <f>'Raw Data'!F125/I125</f>
        <v>7.6880707920774963E-2</v>
      </c>
      <c r="K125" s="123">
        <f t="shared" si="6"/>
        <v>37.838947745451215</v>
      </c>
      <c r="L125" s="51">
        <f>A125*Table!$AC$9/$AC$16</f>
        <v>5006.026260970094</v>
      </c>
      <c r="M125" s="51">
        <f>A125*Table!$AD$9/$AC$16</f>
        <v>1716.351860904032</v>
      </c>
      <c r="N125" s="51">
        <f>ABS(A125*Table!$AE$9/$AC$16)</f>
        <v>2167.6729570060647</v>
      </c>
      <c r="O125" s="51">
        <f>($L125*(Table!$AC$10/Table!$AC$9)/(Table!$AC$12-Table!$AC$14))</f>
        <v>10737.937067717921</v>
      </c>
      <c r="P125" s="51">
        <f>ROUND(($N125*(Table!$AE$10/Table!$AE$9)/(Table!$AC$12-Table!$AC$13)),2)</f>
        <v>17796.990000000002</v>
      </c>
      <c r="Q125" s="51">
        <f>'Raw Data'!C125</f>
        <v>1.4626999999999999</v>
      </c>
      <c r="R125" s="51">
        <f>'Raw Data'!C125/'Raw Data'!I$30*100</f>
        <v>13.784311614887073</v>
      </c>
      <c r="S125" s="117">
        <f t="shared" si="7"/>
        <v>3.8062283737023438E-2</v>
      </c>
      <c r="T125" s="117">
        <f t="shared" si="8"/>
        <v>7.021619878866403E-7</v>
      </c>
      <c r="U125" s="88">
        <f t="shared" si="9"/>
        <v>6.1827368660452965E-4</v>
      </c>
      <c r="V125" s="88">
        <f t="shared" si="10"/>
        <v>1.4957519126439596E-3</v>
      </c>
      <c r="W125" s="88">
        <f t="shared" si="11"/>
        <v>8.0409868003108427E-8</v>
      </c>
      <c r="X125" s="31">
        <f t="shared" si="12"/>
        <v>0.24275158050884599</v>
      </c>
      <c r="Z125" s="85"/>
      <c r="AS125" s="39"/>
      <c r="AT125" s="39"/>
    </row>
    <row r="126" spans="1:46" x14ac:dyDescent="0.2">
      <c r="A126" s="51">
        <v>24395.22265625</v>
      </c>
      <c r="B126" s="85">
        <v>0.9918165832544299</v>
      </c>
      <c r="C126" s="85">
        <f t="shared" si="1"/>
        <v>8.1834167455701046E-3</v>
      </c>
      <c r="D126" s="70">
        <f t="shared" si="2"/>
        <v>2.569998647369176E-3</v>
      </c>
      <c r="E126" s="122">
        <f>(2*Table!$AC$16*0.147)/A126</f>
        <v>3.7570915648815289E-3</v>
      </c>
      <c r="F126" s="122">
        <f t="shared" si="3"/>
        <v>7.5141831297630577E-3</v>
      </c>
      <c r="G126" s="51">
        <f>IF((('Raw Data'!C126)/('Raw Data'!C$136)*100)&lt;0,0,('Raw Data'!C126)/('Raw Data'!C$136)*100)</f>
        <v>99.181658325442996</v>
      </c>
      <c r="H126" s="51">
        <f t="shared" si="4"/>
        <v>0.25699986473692604</v>
      </c>
      <c r="I126" s="132">
        <f t="shared" si="5"/>
        <v>3.9100467419220575E-2</v>
      </c>
      <c r="J126" s="122">
        <f>'Raw Data'!F126/I126</f>
        <v>6.5728079918191587E-2</v>
      </c>
      <c r="K126" s="123">
        <f t="shared" si="6"/>
        <v>41.403734795338039</v>
      </c>
      <c r="L126" s="51">
        <f>A126*Table!$AC$9/$AC$16</f>
        <v>5477.6413203144657</v>
      </c>
      <c r="M126" s="51">
        <f>A126*Table!$AD$9/$AC$16</f>
        <v>1878.0484526792454</v>
      </c>
      <c r="N126" s="51">
        <f>ABS(A126*Table!$AE$9/$AC$16)</f>
        <v>2371.8882681058308</v>
      </c>
      <c r="O126" s="51">
        <f>($L126*(Table!$AC$10/Table!$AC$9)/(Table!$AC$12-Table!$AC$14))</f>
        <v>11749.552381626912</v>
      </c>
      <c r="P126" s="51">
        <f>ROUND(($N126*(Table!$AE$10/Table!$AE$9)/(Table!$AC$12-Table!$AC$13)),2)</f>
        <v>19473.63</v>
      </c>
      <c r="Q126" s="51">
        <f>'Raw Data'!C126</f>
        <v>1.4664999999999999</v>
      </c>
      <c r="R126" s="51">
        <f>'Raw Data'!C126/'Raw Data'!I$30*100</f>
        <v>13.820122364963353</v>
      </c>
      <c r="S126" s="117">
        <f t="shared" si="7"/>
        <v>3.2871972318339646E-2</v>
      </c>
      <c r="T126" s="117">
        <f t="shared" si="8"/>
        <v>4.6322853275437836E-7</v>
      </c>
      <c r="U126" s="88">
        <f t="shared" si="9"/>
        <v>5.665093760241893E-4</v>
      </c>
      <c r="V126" s="88">
        <f t="shared" si="10"/>
        <v>1.2901675228094308E-3</v>
      </c>
      <c r="W126" s="88">
        <f t="shared" si="11"/>
        <v>5.8001514600168519E-8</v>
      </c>
      <c r="X126" s="31">
        <f t="shared" si="12"/>
        <v>0.24275163851036058</v>
      </c>
      <c r="Z126" s="85"/>
      <c r="AS126" s="39"/>
      <c r="AT126" s="39"/>
    </row>
    <row r="127" spans="1:46" x14ac:dyDescent="0.2">
      <c r="A127" s="51">
        <v>26695.9375</v>
      </c>
      <c r="B127" s="85">
        <v>0.99384552955498451</v>
      </c>
      <c r="C127" s="85">
        <f t="shared" si="1"/>
        <v>6.1544704450154919E-3</v>
      </c>
      <c r="D127" s="70">
        <f t="shared" si="2"/>
        <v>2.0289463005546127E-3</v>
      </c>
      <c r="E127" s="122">
        <f>(2*Table!$AC$16*0.147)/A127</f>
        <v>3.4332971174061088E-3</v>
      </c>
      <c r="F127" s="122">
        <f t="shared" si="3"/>
        <v>6.8665942348122176E-3</v>
      </c>
      <c r="G127" s="51">
        <f>IF((('Raw Data'!C127)/('Raw Data'!C$136)*100)&lt;0,0,('Raw Data'!C127)/('Raw Data'!C$136)*100)</f>
        <v>99.384552955498449</v>
      </c>
      <c r="H127" s="51">
        <f t="shared" si="4"/>
        <v>0.20289463005545372</v>
      </c>
      <c r="I127" s="132">
        <f t="shared" si="5"/>
        <v>3.914039059543617E-2</v>
      </c>
      <c r="J127" s="122">
        <f>'Raw Data'!F127/I127</f>
        <v>5.1837661037322173E-2</v>
      </c>
      <c r="K127" s="123">
        <f t="shared" si="6"/>
        <v>45.30852339155598</v>
      </c>
      <c r="L127" s="51">
        <f>A127*Table!$AC$9/$AC$16</f>
        <v>5994.2379864718505</v>
      </c>
      <c r="M127" s="51">
        <f>A127*Table!$AD$9/$AC$16</f>
        <v>2055.1673096474915</v>
      </c>
      <c r="N127" s="51">
        <f>ABS(A127*Table!$AE$9/$AC$16)</f>
        <v>2595.5811863071522</v>
      </c>
      <c r="O127" s="51">
        <f>($L127*(Table!$AC$10/Table!$AC$9)/(Table!$AC$12-Table!$AC$14))</f>
        <v>12857.65333863546</v>
      </c>
      <c r="P127" s="51">
        <f>ROUND(($N127*(Table!$AE$10/Table!$AE$9)/(Table!$AC$12-Table!$AC$13)),2)</f>
        <v>21310.19</v>
      </c>
      <c r="Q127" s="51">
        <f>'Raw Data'!C127</f>
        <v>1.4695</v>
      </c>
      <c r="R127" s="51">
        <f>'Raw Data'!C127/'Raw Data'!I$30*100</f>
        <v>13.848394009760415</v>
      </c>
      <c r="S127" s="117">
        <f t="shared" si="7"/>
        <v>2.5951557093426038E-2</v>
      </c>
      <c r="T127" s="117">
        <f t="shared" si="8"/>
        <v>3.057092083924573E-7</v>
      </c>
      <c r="U127" s="88">
        <f t="shared" si="9"/>
        <v>5.1874537126708569E-4</v>
      </c>
      <c r="V127" s="88">
        <f t="shared" si="10"/>
        <v>1.1116306337052371E-3</v>
      </c>
      <c r="W127" s="88">
        <f t="shared" si="11"/>
        <v>3.8238091791920286E-8</v>
      </c>
      <c r="X127" s="31">
        <f t="shared" si="12"/>
        <v>0.24275167674845238</v>
      </c>
      <c r="Z127" s="85"/>
      <c r="AS127" s="39"/>
      <c r="AT127" s="39"/>
    </row>
    <row r="128" spans="1:46" x14ac:dyDescent="0.2">
      <c r="A128" s="51">
        <v>29295.53125</v>
      </c>
      <c r="B128" s="85">
        <v>0.9956715812254836</v>
      </c>
      <c r="C128" s="85">
        <f t="shared" si="1"/>
        <v>4.328418774516396E-3</v>
      </c>
      <c r="D128" s="70">
        <f t="shared" si="2"/>
        <v>1.8260516704990959E-3</v>
      </c>
      <c r="E128" s="122">
        <f>(2*Table!$AC$16*0.147)/A128</f>
        <v>3.1286370772062254E-3</v>
      </c>
      <c r="F128" s="122">
        <f t="shared" si="3"/>
        <v>6.2572741544124509E-3</v>
      </c>
      <c r="G128" s="51">
        <f>IF((('Raw Data'!C128)/('Raw Data'!C$136)*100)&lt;0,0,('Raw Data'!C128)/('Raw Data'!C$136)*100)</f>
        <v>99.567158122548364</v>
      </c>
      <c r="H128" s="51">
        <f t="shared" si="4"/>
        <v>0.18260516704991403</v>
      </c>
      <c r="I128" s="132">
        <f t="shared" si="5"/>
        <v>4.0356201096486632E-2</v>
      </c>
      <c r="J128" s="122">
        <f>'Raw Data'!F128/I128</f>
        <v>4.5248353930372055E-2</v>
      </c>
      <c r="K128" s="123">
        <f t="shared" si="6"/>
        <v>49.720571263274955</v>
      </c>
      <c r="L128" s="51">
        <f>A128*Table!$AC$9/$AC$16</f>
        <v>6577.9441629507546</v>
      </c>
      <c r="M128" s="51">
        <f>A128*Table!$AD$9/$AC$16</f>
        <v>2255.2951415831158</v>
      </c>
      <c r="N128" s="51">
        <f>ABS(A128*Table!$AE$9/$AC$16)</f>
        <v>2848.3333748954597</v>
      </c>
      <c r="O128" s="51">
        <f>($L128*(Table!$AC$10/Table!$AC$9)/(Table!$AC$12-Table!$AC$14))</f>
        <v>14109.704339233711</v>
      </c>
      <c r="P128" s="51">
        <f>ROUND(($N128*(Table!$AE$10/Table!$AE$9)/(Table!$AC$12-Table!$AC$13)),2)</f>
        <v>23385.33</v>
      </c>
      <c r="Q128" s="51">
        <f>'Raw Data'!C128</f>
        <v>1.4722</v>
      </c>
      <c r="R128" s="51">
        <f>'Raw Data'!C128/'Raw Data'!I$30*100</f>
        <v>13.87383849007777</v>
      </c>
      <c r="S128" s="117">
        <f t="shared" si="7"/>
        <v>2.3356401384082726E-2</v>
      </c>
      <c r="T128" s="117">
        <f t="shared" si="8"/>
        <v>1.8798549650256291E-7</v>
      </c>
      <c r="U128" s="88">
        <f t="shared" si="9"/>
        <v>4.7358207542584738E-4</v>
      </c>
      <c r="V128" s="88">
        <f t="shared" si="10"/>
        <v>9.52941574001289E-4</v>
      </c>
      <c r="W128" s="88">
        <f t="shared" si="11"/>
        <v>2.8577637212745807E-8</v>
      </c>
      <c r="X128" s="31">
        <f t="shared" si="12"/>
        <v>0.24275170532608958</v>
      </c>
      <c r="Z128" s="85"/>
      <c r="AS128" s="39"/>
      <c r="AT128" s="39"/>
    </row>
    <row r="129" spans="1:46" x14ac:dyDescent="0.2">
      <c r="A129" s="51">
        <v>31992.71484375</v>
      </c>
      <c r="B129" s="85">
        <v>0.99722710672257542</v>
      </c>
      <c r="C129" s="85">
        <f t="shared" si="1"/>
        <v>2.7728932774245818E-3</v>
      </c>
      <c r="D129" s="70">
        <f t="shared" si="2"/>
        <v>1.5555254970918142E-3</v>
      </c>
      <c r="E129" s="122">
        <f>(2*Table!$AC$16*0.147)/A129</f>
        <v>2.8648736349147028E-3</v>
      </c>
      <c r="F129" s="122">
        <f t="shared" si="3"/>
        <v>5.7297472698294057E-3</v>
      </c>
      <c r="G129" s="51">
        <f>IF((('Raw Data'!C129)/('Raw Data'!C$136)*100)&lt;0,0,('Raw Data'!C129)/('Raw Data'!C$136)*100)</f>
        <v>99.722710672257548</v>
      </c>
      <c r="H129" s="51">
        <f t="shared" si="4"/>
        <v>0.15555254970918497</v>
      </c>
      <c r="I129" s="132">
        <f t="shared" si="5"/>
        <v>3.824971710704439E-2</v>
      </c>
      <c r="J129" s="122">
        <f>'Raw Data'!F129/I129</f>
        <v>4.0667634030823602E-2</v>
      </c>
      <c r="K129" s="123">
        <f t="shared" si="6"/>
        <v>54.298249269478823</v>
      </c>
      <c r="L129" s="51">
        <f>A129*Table!$AC$9/$AC$16</f>
        <v>7183.5629150228597</v>
      </c>
      <c r="M129" s="51">
        <f>A129*Table!$AD$9/$AC$16</f>
        <v>2462.9358565792663</v>
      </c>
      <c r="N129" s="51">
        <f>ABS(A129*Table!$AE$9/$AC$16)</f>
        <v>3110.5739870467955</v>
      </c>
      <c r="O129" s="51">
        <f>($L129*(Table!$AC$10/Table!$AC$9)/(Table!$AC$12-Table!$AC$14))</f>
        <v>15408.757861481898</v>
      </c>
      <c r="P129" s="51">
        <f>ROUND(($N129*(Table!$AE$10/Table!$AE$9)/(Table!$AC$12-Table!$AC$13)),2)</f>
        <v>25538.37</v>
      </c>
      <c r="Q129" s="51">
        <f>'Raw Data'!C129</f>
        <v>1.4744999999999999</v>
      </c>
      <c r="R129" s="51">
        <f>'Raw Data'!C129/'Raw Data'!I$30*100</f>
        <v>13.895513417755515</v>
      </c>
      <c r="S129" s="117">
        <f t="shared" si="7"/>
        <v>1.9896193771625919E-2</v>
      </c>
      <c r="T129" s="117">
        <f t="shared" si="8"/>
        <v>1.0389854943060328E-7</v>
      </c>
      <c r="U129" s="88">
        <f t="shared" si="9"/>
        <v>4.3433367520137481E-4</v>
      </c>
      <c r="V129" s="88">
        <f t="shared" si="10"/>
        <v>8.2325132614373203E-4</v>
      </c>
      <c r="W129" s="88">
        <f t="shared" si="11"/>
        <v>2.0412253645401405E-8</v>
      </c>
      <c r="X129" s="31">
        <f t="shared" si="12"/>
        <v>0.24275172573834322</v>
      </c>
      <c r="Z129" s="85"/>
      <c r="AS129" s="39"/>
      <c r="AT129" s="39"/>
    </row>
    <row r="130" spans="1:46" x14ac:dyDescent="0.2">
      <c r="A130" s="51">
        <v>34987.6640625</v>
      </c>
      <c r="B130" s="85">
        <v>0.99844447450290819</v>
      </c>
      <c r="C130" s="85">
        <f t="shared" si="1"/>
        <v>1.5555254970918142E-3</v>
      </c>
      <c r="D130" s="70">
        <f t="shared" si="2"/>
        <v>1.2173677803327676E-3</v>
      </c>
      <c r="E130" s="122">
        <f>(2*Table!$AC$16*0.147)/A130</f>
        <v>2.6196400280246242E-3</v>
      </c>
      <c r="F130" s="122">
        <f t="shared" si="3"/>
        <v>5.2392800560492484E-3</v>
      </c>
      <c r="G130" s="51">
        <f>IF((('Raw Data'!C130)/('Raw Data'!C$136)*100)&lt;0,0,('Raw Data'!C130)/('Raw Data'!C$136)*100)</f>
        <v>99.844447450290815</v>
      </c>
      <c r="H130" s="51">
        <f t="shared" si="4"/>
        <v>0.12173677803326655</v>
      </c>
      <c r="I130" s="132">
        <f t="shared" si="5"/>
        <v>3.8863852862323078E-2</v>
      </c>
      <c r="J130" s="122">
        <f>'Raw Data'!F130/I130</f>
        <v>3.132390873970594E-2</v>
      </c>
      <c r="K130" s="123">
        <f t="shared" si="6"/>
        <v>59.381297082812083</v>
      </c>
      <c r="L130" s="51">
        <f>A130*Table!$AC$9/$AC$16</f>
        <v>7856.0412040728488</v>
      </c>
      <c r="M130" s="51">
        <f>A130*Table!$AD$9/$AC$16</f>
        <v>2693.4998413964054</v>
      </c>
      <c r="N130" s="51">
        <f>ABS(A130*Table!$AE$9/$AC$16)</f>
        <v>3401.7656279521884</v>
      </c>
      <c r="O130" s="51">
        <f>($L130*(Table!$AC$10/Table!$AC$9)/(Table!$AC$12-Table!$AC$14))</f>
        <v>16851.225233961497</v>
      </c>
      <c r="P130" s="51">
        <f>ROUND(($N130*(Table!$AE$10/Table!$AE$9)/(Table!$AC$12-Table!$AC$13)),2)</f>
        <v>27929.11</v>
      </c>
      <c r="Q130" s="51">
        <f>'Raw Data'!C130</f>
        <v>1.4762999999999999</v>
      </c>
      <c r="R130" s="51">
        <f>'Raw Data'!C130/'Raw Data'!I$30*100</f>
        <v>13.912476404633752</v>
      </c>
      <c r="S130" s="117">
        <f t="shared" si="7"/>
        <v>1.5570934256055623E-2</v>
      </c>
      <c r="T130" s="117">
        <f t="shared" si="8"/>
        <v>4.8875386848834523E-8</v>
      </c>
      <c r="U130" s="88">
        <f t="shared" si="9"/>
        <v>3.9763947601020991E-4</v>
      </c>
      <c r="V130" s="88">
        <f t="shared" si="10"/>
        <v>7.0910349852072231E-4</v>
      </c>
      <c r="W130" s="88">
        <f t="shared" si="11"/>
        <v>1.3356969050142887E-8</v>
      </c>
      <c r="X130" s="31">
        <f t="shared" si="12"/>
        <v>0.24275173909531228</v>
      </c>
      <c r="Z130" s="85"/>
      <c r="AS130" s="39"/>
      <c r="AT130" s="39"/>
    </row>
    <row r="131" spans="1:46" x14ac:dyDescent="0.2">
      <c r="A131" s="51">
        <v>38287.765625</v>
      </c>
      <c r="B131" s="85">
        <v>0.99891789530637098</v>
      </c>
      <c r="C131" s="85">
        <f t="shared" si="1"/>
        <v>1.0821046936290157E-3</v>
      </c>
      <c r="D131" s="70">
        <f t="shared" si="2"/>
        <v>4.7342080346279847E-4</v>
      </c>
      <c r="E131" s="122">
        <f>(2*Table!$AC$16*0.147)/A131</f>
        <v>2.393847845886244E-3</v>
      </c>
      <c r="F131" s="122">
        <f t="shared" si="3"/>
        <v>4.787695691772488E-3</v>
      </c>
      <c r="G131" s="51">
        <f>IF((('Raw Data'!C131)/('Raw Data'!C$136)*100)&lt;0,0,('Raw Data'!C131)/('Raw Data'!C$136)*100)</f>
        <v>99.891789530637098</v>
      </c>
      <c r="H131" s="51">
        <f t="shared" si="4"/>
        <v>4.7342080346282955E-2</v>
      </c>
      <c r="I131" s="132">
        <f t="shared" si="5"/>
        <v>3.9145074832034332E-2</v>
      </c>
      <c r="J131" s="122">
        <f>'Raw Data'!F131/I131</f>
        <v>1.209400685767434E-2</v>
      </c>
      <c r="K131" s="123">
        <f t="shared" si="6"/>
        <v>64.982251491663305</v>
      </c>
      <c r="L131" s="51">
        <f>A131*Table!$AC$9/$AC$16</f>
        <v>8597.0376251632333</v>
      </c>
      <c r="M131" s="51">
        <f>A131*Table!$AD$9/$AC$16</f>
        <v>2947.5557571988229</v>
      </c>
      <c r="N131" s="51">
        <f>ABS(A131*Table!$AE$9/$AC$16)</f>
        <v>3722.6264903410006</v>
      </c>
      <c r="O131" s="51">
        <f>($L131*(Table!$AC$10/Table!$AC$9)/(Table!$AC$12-Table!$AC$14))</f>
        <v>18440.664146639287</v>
      </c>
      <c r="P131" s="51">
        <f>ROUND(($N131*(Table!$AE$10/Table!$AE$9)/(Table!$AC$12-Table!$AC$13)),2)</f>
        <v>30563.439999999999</v>
      </c>
      <c r="Q131" s="51">
        <f>'Raw Data'!C131</f>
        <v>1.4770000000000001</v>
      </c>
      <c r="R131" s="51">
        <f>'Raw Data'!C131/'Raw Data'!I$30*100</f>
        <v>13.919073121753067</v>
      </c>
      <c r="S131" s="117">
        <f t="shared" si="7"/>
        <v>6.0553633218001189E-3</v>
      </c>
      <c r="T131" s="117">
        <f t="shared" si="8"/>
        <v>3.1007181489073332E-8</v>
      </c>
      <c r="U131" s="88">
        <f t="shared" si="9"/>
        <v>3.635384017463951E-4</v>
      </c>
      <c r="V131" s="88">
        <f t="shared" si="10"/>
        <v>6.0934526690843466E-4</v>
      </c>
      <c r="W131" s="88">
        <f t="shared" si="11"/>
        <v>4.3375381233547627E-9</v>
      </c>
      <c r="X131" s="31">
        <f t="shared" si="12"/>
        <v>0.24275174343285041</v>
      </c>
      <c r="Z131" s="85"/>
      <c r="AS131" s="39"/>
      <c r="AT131" s="39"/>
    </row>
    <row r="132" spans="1:46" x14ac:dyDescent="0.2">
      <c r="A132" s="51">
        <v>41879.046875</v>
      </c>
      <c r="B132" s="85">
        <v>0.99939131610983367</v>
      </c>
      <c r="C132" s="85">
        <f t="shared" si="1"/>
        <v>6.0868389016632829E-4</v>
      </c>
      <c r="D132" s="70">
        <f t="shared" si="2"/>
        <v>4.7342080346268745E-4</v>
      </c>
      <c r="E132" s="122">
        <f>(2*Table!$AC$16*0.147)/A132</f>
        <v>2.1885666485862124E-3</v>
      </c>
      <c r="F132" s="122">
        <f t="shared" si="3"/>
        <v>4.3771332971724248E-3</v>
      </c>
      <c r="G132" s="51">
        <f>IF((('Raw Data'!C132)/('Raw Data'!C$136)*100)&lt;0,0,('Raw Data'!C132)/('Raw Data'!C$136)*100)</f>
        <v>99.939131610983367</v>
      </c>
      <c r="H132" s="51">
        <f t="shared" si="4"/>
        <v>4.7342080346268745E-2</v>
      </c>
      <c r="I132" s="132">
        <f t="shared" si="5"/>
        <v>3.8936766229350273E-2</v>
      </c>
      <c r="J132" s="122">
        <f>'Raw Data'!F132/I132</f>
        <v>1.2158708832523077E-2</v>
      </c>
      <c r="K132" s="123">
        <f t="shared" si="6"/>
        <v>71.07739801054025</v>
      </c>
      <c r="L132" s="51">
        <f>A132*Table!$AC$9/$AC$16</f>
        <v>9403.4147935565179</v>
      </c>
      <c r="M132" s="51">
        <f>A132*Table!$AD$9/$AC$16</f>
        <v>3224.0279292193777</v>
      </c>
      <c r="N132" s="51">
        <f>ABS(A132*Table!$AE$9/$AC$16)</f>
        <v>4071.7980467711741</v>
      </c>
      <c r="O132" s="51">
        <f>($L132*(Table!$AC$10/Table!$AC$9)/(Table!$AC$12-Table!$AC$14))</f>
        <v>20170.344902523637</v>
      </c>
      <c r="P132" s="51">
        <f>ROUND(($N132*(Table!$AE$10/Table!$AE$9)/(Table!$AC$12-Table!$AC$13)),2)</f>
        <v>33430.199999999997</v>
      </c>
      <c r="Q132" s="51">
        <f>'Raw Data'!C132</f>
        <v>1.4777</v>
      </c>
      <c r="R132" s="51">
        <f>'Raw Data'!C132/'Raw Data'!I$30*100</f>
        <v>13.925669838872382</v>
      </c>
      <c r="S132" s="117">
        <f t="shared" si="7"/>
        <v>6.055363321798699E-3</v>
      </c>
      <c r="T132" s="117">
        <f t="shared" si="8"/>
        <v>1.6072106645559359E-8</v>
      </c>
      <c r="U132" s="88">
        <f t="shared" si="9"/>
        <v>3.3252117414318263E-4</v>
      </c>
      <c r="V132" s="88">
        <f t="shared" si="10"/>
        <v>5.2404591628101341E-4</v>
      </c>
      <c r="W132" s="88">
        <f t="shared" si="11"/>
        <v>3.6255155522408984E-9</v>
      </c>
      <c r="X132" s="31">
        <f t="shared" si="12"/>
        <v>0.24275174705836597</v>
      </c>
      <c r="Z132" s="85"/>
      <c r="AS132" s="39"/>
      <c r="AT132" s="39"/>
    </row>
    <row r="133" spans="1:46" x14ac:dyDescent="0.2">
      <c r="A133" s="51">
        <v>45775.83984375</v>
      </c>
      <c r="B133" s="85">
        <v>1</v>
      </c>
      <c r="C133" s="85">
        <f t="shared" si="1"/>
        <v>0</v>
      </c>
      <c r="D133" s="70">
        <f t="shared" si="2"/>
        <v>6.0868389016632829E-4</v>
      </c>
      <c r="E133" s="122">
        <f>(2*Table!$AC$16*0.147)/A133</f>
        <v>2.0022589553366273E-3</v>
      </c>
      <c r="F133" s="122">
        <f t="shared" si="3"/>
        <v>4.0045179106732547E-3</v>
      </c>
      <c r="G133" s="51">
        <f>IF((('Raw Data'!C133)/('Raw Data'!C$136)*100)&lt;0,0,('Raw Data'!C133)/('Raw Data'!C$136)*100)</f>
        <v>100</v>
      </c>
      <c r="H133" s="51">
        <f t="shared" si="4"/>
        <v>6.0868389016633273E-2</v>
      </c>
      <c r="I133" s="132">
        <f t="shared" si="5"/>
        <v>3.8639531981185637E-2</v>
      </c>
      <c r="J133" s="122">
        <f>'Raw Data'!F133/I133</f>
        <v>1.5752879472316298E-2</v>
      </c>
      <c r="K133" s="123">
        <f t="shared" si="6"/>
        <v>77.691061058584935</v>
      </c>
      <c r="L133" s="51">
        <f>A133*Table!$AC$9/$AC$16</f>
        <v>10278.390787139724</v>
      </c>
      <c r="M133" s="51">
        <f>A133*Table!$AD$9/$AC$16</f>
        <v>3524.0196984479057</v>
      </c>
      <c r="N133" s="51">
        <f>ABS(A133*Table!$AE$9/$AC$16)</f>
        <v>4450.6737658434668</v>
      </c>
      <c r="O133" s="51">
        <f>($L133*(Table!$AC$10/Table!$AC$9)/(Table!$AC$12-Table!$AC$14))</f>
        <v>22047.170285584998</v>
      </c>
      <c r="P133" s="51">
        <f>ROUND(($N133*(Table!$AE$10/Table!$AE$9)/(Table!$AC$12-Table!$AC$13)),2)</f>
        <v>36540.839999999997</v>
      </c>
      <c r="Q133" s="51">
        <f>'Raw Data'!C133</f>
        <v>1.4785999999999999</v>
      </c>
      <c r="R133" s="51">
        <f>'Raw Data'!C133/'Raw Data'!I$30*100</f>
        <v>13.934151332311497</v>
      </c>
      <c r="S133" s="117">
        <f t="shared" si="7"/>
        <v>7.7854671280271018E-3</v>
      </c>
      <c r="T133" s="117">
        <f t="shared" si="8"/>
        <v>0</v>
      </c>
      <c r="U133" s="88">
        <f t="shared" si="9"/>
        <v>3.0439968725585261E-4</v>
      </c>
      <c r="V133" s="88">
        <f t="shared" si="10"/>
        <v>4.5131216617141684E-4</v>
      </c>
      <c r="W133" s="88">
        <f t="shared" si="11"/>
        <v>3.901532041309344E-9</v>
      </c>
      <c r="X133" s="31">
        <f t="shared" si="12"/>
        <v>0.24275175095989801</v>
      </c>
      <c r="Z133" s="85"/>
      <c r="AS133" s="39"/>
      <c r="AT133" s="39"/>
    </row>
    <row r="134" spans="1:46" x14ac:dyDescent="0.2">
      <c r="A134" s="51">
        <v>50071.33984375</v>
      </c>
      <c r="B134" s="85">
        <v>1</v>
      </c>
      <c r="C134" s="85">
        <f t="shared" si="1"/>
        <v>0</v>
      </c>
      <c r="D134" s="70">
        <f t="shared" si="2"/>
        <v>0</v>
      </c>
      <c r="E134" s="122">
        <f>(2*Table!$AC$16*0.147)/A134</f>
        <v>1.8304899679380999E-3</v>
      </c>
      <c r="F134" s="122">
        <f t="shared" si="3"/>
        <v>3.6609799358761999E-3</v>
      </c>
      <c r="G134" s="51">
        <f>IF((('Raw Data'!C134)/('Raw Data'!C$136)*100)&lt;0,0,('Raw Data'!C134)/('Raw Data'!C$136)*100)</f>
        <v>100</v>
      </c>
      <c r="H134" s="51">
        <f t="shared" si="4"/>
        <v>0</v>
      </c>
      <c r="I134" s="132">
        <f t="shared" si="5"/>
        <v>3.895289171360039E-2</v>
      </c>
      <c r="J134" s="122">
        <f>'Raw Data'!F134/I134</f>
        <v>0</v>
      </c>
      <c r="K134" s="123">
        <f t="shared" si="6"/>
        <v>84.981412342499524</v>
      </c>
      <c r="L134" s="51">
        <f>A134*Table!$AC$9/$AC$16</f>
        <v>11242.891444623277</v>
      </c>
      <c r="M134" s="51">
        <f>A134*Table!$AD$9/$AC$16</f>
        <v>3854.7056381565521</v>
      </c>
      <c r="N134" s="51">
        <f>ABS(A134*Table!$AE$9/$AC$16)</f>
        <v>4868.3148015172428</v>
      </c>
      <c r="O134" s="51">
        <f>($L134*(Table!$AC$10/Table!$AC$9)/(Table!$AC$12-Table!$AC$14))</f>
        <v>24116.026264743195</v>
      </c>
      <c r="P134" s="51">
        <f>ROUND(($N134*(Table!$AE$10/Table!$AE$9)/(Table!$AC$12-Table!$AC$13)),2)</f>
        <v>39969.74</v>
      </c>
      <c r="Q134" s="51">
        <f>'Raw Data'!C134</f>
        <v>1.4785999999999999</v>
      </c>
      <c r="R134" s="51">
        <f>'Raw Data'!C134/'Raw Data'!I$30*100</f>
        <v>13.934151332311497</v>
      </c>
      <c r="S134" s="117">
        <f t="shared" si="7"/>
        <v>0</v>
      </c>
      <c r="T134" s="117">
        <f t="shared" si="8"/>
        <v>0</v>
      </c>
      <c r="U134" s="88">
        <f t="shared" si="9"/>
        <v>2.7828596909516861E-4</v>
      </c>
      <c r="V134" s="88">
        <f t="shared" si="10"/>
        <v>3.8779990755156242E-4</v>
      </c>
      <c r="W134" s="88">
        <f t="shared" si="11"/>
        <v>0</v>
      </c>
      <c r="X134" s="31">
        <f t="shared" si="12"/>
        <v>0.24275175095989801</v>
      </c>
      <c r="Z134" s="85"/>
      <c r="AS134" s="39"/>
      <c r="AT134" s="39"/>
    </row>
    <row r="135" spans="1:46" x14ac:dyDescent="0.2">
      <c r="A135" s="51">
        <v>54767</v>
      </c>
      <c r="B135" s="85">
        <v>1</v>
      </c>
      <c r="C135" s="85">
        <f t="shared" si="1"/>
        <v>0</v>
      </c>
      <c r="D135" s="70">
        <f t="shared" si="2"/>
        <v>0</v>
      </c>
      <c r="E135" s="122">
        <f>(2*Table!$AC$16*0.147)/A135</f>
        <v>1.6735458444903618E-3</v>
      </c>
      <c r="F135" s="122">
        <f t="shared" si="3"/>
        <v>3.3470916889807236E-3</v>
      </c>
      <c r="G135" s="51">
        <f>IF((('Raw Data'!C135)/('Raw Data'!C$136)*100)&lt;0,0,('Raw Data'!C135)/('Raw Data'!C$136)*100)</f>
        <v>100</v>
      </c>
      <c r="H135" s="51">
        <f t="shared" si="4"/>
        <v>0</v>
      </c>
      <c r="I135" s="132">
        <f t="shared" si="5"/>
        <v>3.8929739300817889E-2</v>
      </c>
      <c r="J135" s="122">
        <f>'Raw Data'!F135/I135</f>
        <v>0</v>
      </c>
      <c r="K135" s="123">
        <f t="shared" si="6"/>
        <v>92.950918115737522</v>
      </c>
      <c r="L135" s="51">
        <f>A135*Table!$AC$9/$AC$16</f>
        <v>12297.243047003081</v>
      </c>
      <c r="M135" s="51">
        <f>A135*Table!$AD$9/$AC$16</f>
        <v>4216.1976161153425</v>
      </c>
      <c r="N135" s="51">
        <f>ABS(A135*Table!$AE$9/$AC$16)</f>
        <v>5324.8624376081125</v>
      </c>
      <c r="O135" s="51">
        <f>($L135*(Table!$AC$10/Table!$AC$9)/(Table!$AC$12-Table!$AC$14))</f>
        <v>26377.61271343433</v>
      </c>
      <c r="P135" s="51">
        <f>ROUND(($N135*(Table!$AE$10/Table!$AE$9)/(Table!$AC$12-Table!$AC$13)),2)</f>
        <v>43718.080000000002</v>
      </c>
      <c r="Q135" s="51">
        <f>'Raw Data'!C135</f>
        <v>1.4785999999999999</v>
      </c>
      <c r="R135" s="51">
        <f>'Raw Data'!C135/'Raw Data'!I$30*100</f>
        <v>13.934151332311497</v>
      </c>
      <c r="S135" s="117">
        <f t="shared" si="7"/>
        <v>0</v>
      </c>
      <c r="T135" s="117">
        <f t="shared" si="8"/>
        <v>0</v>
      </c>
      <c r="U135" s="88">
        <f t="shared" si="9"/>
        <v>2.5442604729693973E-4</v>
      </c>
      <c r="V135" s="88">
        <f t="shared" si="10"/>
        <v>3.3325564301474759E-4</v>
      </c>
      <c r="W135" s="88">
        <f t="shared" si="11"/>
        <v>0</v>
      </c>
      <c r="X135" s="31">
        <f t="shared" si="12"/>
        <v>0.24275175095989801</v>
      </c>
      <c r="AS135" s="39"/>
      <c r="AT135" s="39"/>
    </row>
    <row r="136" spans="1:46" x14ac:dyDescent="0.2">
      <c r="A136" s="51">
        <v>59444.87890625</v>
      </c>
      <c r="B136" s="85">
        <v>1</v>
      </c>
      <c r="C136" s="85">
        <f t="shared" si="1"/>
        <v>0</v>
      </c>
      <c r="D136" s="70">
        <f t="shared" si="2"/>
        <v>0</v>
      </c>
      <c r="E136" s="122">
        <f>(2*Table!$AC$16*0.147)/A136</f>
        <v>1.5418499785280423E-3</v>
      </c>
      <c r="F136" s="122">
        <f t="shared" si="3"/>
        <v>3.0836999570560846E-3</v>
      </c>
      <c r="G136" s="51">
        <f>IF((('Raw Data'!C136)/('Raw Data'!C$136)*100)&lt;0,0,('Raw Data'!C136)/('Raw Data'!C$136)*100)</f>
        <v>100</v>
      </c>
      <c r="H136" s="51">
        <f t="shared" si="4"/>
        <v>0</v>
      </c>
      <c r="I136" s="132">
        <f t="shared" si="5"/>
        <v>3.5595494690672691E-2</v>
      </c>
      <c r="J136" s="122">
        <f>'Raw Data'!F136/I136</f>
        <v>0</v>
      </c>
      <c r="K136" s="123">
        <f t="shared" si="6"/>
        <v>100.89024543273825</v>
      </c>
      <c r="L136" s="51">
        <f>A136*Table!$AC$9/$AC$16</f>
        <v>13347.602092680318</v>
      </c>
      <c r="M136" s="51">
        <f>A136*Table!$AD$9/$AC$16</f>
        <v>4576.3207174903946</v>
      </c>
      <c r="N136" s="51">
        <f>ABS(A136*Table!$AE$9/$AC$16)</f>
        <v>5779.6812459337452</v>
      </c>
      <c r="O136" s="51">
        <f>($L136*(Table!$AC$10/Table!$AC$9)/(Table!$AC$12-Table!$AC$14))</f>
        <v>28630.635119434402</v>
      </c>
      <c r="P136" s="51">
        <f>ROUND(($N136*(Table!$AE$10/Table!$AE$9)/(Table!$AC$12-Table!$AC$13)),2)</f>
        <v>47452.23</v>
      </c>
      <c r="Q136" s="51">
        <f>'Raw Data'!C136</f>
        <v>1.4785999999999999</v>
      </c>
      <c r="R136" s="51">
        <f>'Raw Data'!C136/'Raw Data'!I$30*100</f>
        <v>13.934151332311497</v>
      </c>
      <c r="S136" s="117">
        <f t="shared" si="7"/>
        <v>0</v>
      </c>
      <c r="T136" s="117">
        <f t="shared" si="8"/>
        <v>0</v>
      </c>
      <c r="U136" s="88">
        <f t="shared" si="9"/>
        <v>2.3440457090150569E-4</v>
      </c>
      <c r="V136" s="88">
        <f t="shared" si="10"/>
        <v>2.9012525189482999E-4</v>
      </c>
      <c r="W136" s="88">
        <f t="shared" si="11"/>
        <v>0</v>
      </c>
      <c r="X136" s="31">
        <f t="shared" si="12"/>
        <v>0.24275175095989801</v>
      </c>
      <c r="AS136" s="39"/>
      <c r="AT136" s="39"/>
    </row>
    <row r="137" spans="1:46" x14ac:dyDescent="0.2">
      <c r="A137" s="51"/>
      <c r="B137" s="85"/>
      <c r="C137" s="85"/>
      <c r="D137" s="53"/>
      <c r="E137" s="53"/>
      <c r="F137" s="53"/>
      <c r="G137" s="53"/>
      <c r="H137" s="53"/>
      <c r="I137" s="53"/>
      <c r="J137" s="122"/>
      <c r="K137" s="125"/>
      <c r="L137" s="51"/>
      <c r="M137" s="51"/>
      <c r="N137" s="51"/>
      <c r="O137" s="51"/>
      <c r="P137" s="51"/>
      <c r="Q137" s="51"/>
      <c r="AS137" s="39"/>
      <c r="AT137" s="39"/>
    </row>
    <row r="138" spans="1:46" x14ac:dyDescent="0.2">
      <c r="A138" s="51"/>
      <c r="B138" s="85"/>
      <c r="C138" s="85"/>
      <c r="D138" s="53"/>
      <c r="E138" s="53"/>
      <c r="F138" s="53"/>
      <c r="G138" s="53"/>
      <c r="H138" s="53"/>
      <c r="I138" s="53"/>
      <c r="J138" s="122"/>
      <c r="K138" s="125"/>
      <c r="L138" s="51"/>
      <c r="M138" s="51"/>
      <c r="N138" s="51"/>
      <c r="O138" s="51"/>
      <c r="P138" s="51"/>
      <c r="Q138" s="51"/>
      <c r="AS138" s="39"/>
      <c r="AT138" s="39"/>
    </row>
    <row r="139" spans="1:46" x14ac:dyDescent="0.2">
      <c r="A139" s="51"/>
      <c r="B139" s="85"/>
      <c r="C139" s="85"/>
      <c r="D139" s="53"/>
      <c r="E139" s="53"/>
      <c r="F139" s="53"/>
      <c r="G139" s="53"/>
      <c r="H139" s="53"/>
      <c r="I139" s="53"/>
      <c r="J139" s="122"/>
      <c r="K139" s="125"/>
      <c r="L139" s="51"/>
      <c r="M139" s="51"/>
      <c r="N139" s="51"/>
      <c r="O139" s="51"/>
      <c r="P139" s="51"/>
      <c r="Q139" s="51"/>
      <c r="AS139" s="39"/>
      <c r="AT139" s="39"/>
    </row>
    <row r="140" spans="1:46" x14ac:dyDescent="0.2">
      <c r="A140" s="51"/>
      <c r="B140" s="85"/>
      <c r="C140" s="85"/>
      <c r="D140" s="53"/>
      <c r="E140" s="53"/>
      <c r="F140" s="53"/>
      <c r="G140" s="53"/>
      <c r="H140" s="53"/>
      <c r="I140" s="53"/>
      <c r="J140" s="122"/>
      <c r="K140" s="125"/>
      <c r="L140" s="51"/>
      <c r="M140" s="51"/>
      <c r="N140" s="51"/>
      <c r="O140" s="51"/>
      <c r="P140" s="51"/>
      <c r="Q140" s="51"/>
      <c r="AS140" s="39"/>
      <c r="AT140" s="39"/>
    </row>
    <row r="141" spans="1:46" x14ac:dyDescent="0.2">
      <c r="A141" s="51"/>
      <c r="B141" s="85"/>
      <c r="C141" s="85"/>
      <c r="D141" s="53"/>
      <c r="E141" s="53"/>
      <c r="F141" s="53"/>
      <c r="G141" s="53"/>
      <c r="H141" s="53"/>
      <c r="I141" s="53"/>
      <c r="J141" s="122"/>
      <c r="K141" s="125"/>
      <c r="L141" s="51"/>
      <c r="M141" s="51"/>
      <c r="N141" s="51"/>
      <c r="O141" s="51"/>
      <c r="P141" s="51"/>
      <c r="Q141" s="51"/>
      <c r="AS141" s="39"/>
      <c r="AT141" s="39"/>
    </row>
    <row r="142" spans="1:46" x14ac:dyDescent="0.2">
      <c r="A142" s="51"/>
      <c r="B142" s="85"/>
      <c r="C142" s="85"/>
      <c r="D142" s="53"/>
      <c r="E142" s="53"/>
      <c r="F142" s="53"/>
      <c r="G142" s="53"/>
      <c r="H142" s="53"/>
      <c r="I142" s="53"/>
      <c r="J142" s="122"/>
      <c r="K142" s="125"/>
      <c r="L142" s="51"/>
      <c r="M142" s="51"/>
      <c r="N142" s="51"/>
      <c r="O142" s="51"/>
      <c r="P142" s="51"/>
      <c r="Q142" s="51"/>
      <c r="AS142" s="39"/>
      <c r="AT142" s="39"/>
    </row>
    <row r="143" spans="1:46" x14ac:dyDescent="0.2">
      <c r="J143" s="122"/>
      <c r="AS143" s="39"/>
      <c r="AT143" s="39"/>
    </row>
    <row r="144" spans="1:46" x14ac:dyDescent="0.2">
      <c r="J144" s="122"/>
      <c r="AS144" s="39"/>
      <c r="AT144" s="39"/>
    </row>
    <row r="145" spans="10:46" x14ac:dyDescent="0.2">
      <c r="J145" s="122"/>
      <c r="AS145" s="39"/>
      <c r="AT145" s="39"/>
    </row>
    <row r="146" spans="10:46" x14ac:dyDescent="0.2">
      <c r="J146" s="122"/>
      <c r="AS146" s="39"/>
      <c r="AT146" s="39"/>
    </row>
    <row r="147" spans="10:46" x14ac:dyDescent="0.2">
      <c r="J147" s="122"/>
      <c r="AS147" s="39"/>
      <c r="AT147" s="39"/>
    </row>
    <row r="148" spans="10:46" x14ac:dyDescent="0.2">
      <c r="J148" s="122"/>
      <c r="AS148" s="39"/>
      <c r="AT148" s="39"/>
    </row>
    <row r="149" spans="10:46" x14ac:dyDescent="0.2">
      <c r="J149" s="122"/>
      <c r="AS149" s="39"/>
      <c r="AT149" s="39"/>
    </row>
    <row r="150" spans="10:46" x14ac:dyDescent="0.2">
      <c r="J150" s="122"/>
      <c r="AS150" s="39"/>
      <c r="AT150" s="39"/>
    </row>
    <row r="151" spans="10:46" x14ac:dyDescent="0.2">
      <c r="J151" s="122"/>
      <c r="AS151" s="39"/>
      <c r="AT151" s="39"/>
    </row>
    <row r="152" spans="10:46" x14ac:dyDescent="0.2">
      <c r="J152" s="122"/>
      <c r="AS152" s="39"/>
      <c r="AT152" s="39"/>
    </row>
    <row r="153" spans="10:46" x14ac:dyDescent="0.2">
      <c r="J153" s="122"/>
      <c r="AS153" s="39"/>
      <c r="AT153" s="39"/>
    </row>
    <row r="154" spans="10:46" x14ac:dyDescent="0.2">
      <c r="J154" s="122"/>
      <c r="AS154" s="39"/>
      <c r="AT154" s="39"/>
    </row>
    <row r="155" spans="10:46" x14ac:dyDescent="0.2">
      <c r="J155" s="122"/>
      <c r="AS155" s="39"/>
      <c r="AT155" s="39"/>
    </row>
    <row r="156" spans="10:46" x14ac:dyDescent="0.2">
      <c r="J156" s="122"/>
      <c r="AS156" s="39"/>
      <c r="AT156" s="39"/>
    </row>
    <row r="157" spans="10:46" x14ac:dyDescent="0.2">
      <c r="J157" s="122"/>
      <c r="AS157" s="39"/>
      <c r="AT157" s="39"/>
    </row>
    <row r="158" spans="10:46" x14ac:dyDescent="0.2">
      <c r="J158" s="122"/>
      <c r="AS158" s="39"/>
      <c r="AT158" s="39"/>
    </row>
    <row r="159" spans="10:46" x14ac:dyDescent="0.2">
      <c r="J159" s="122"/>
      <c r="AS159" s="39"/>
      <c r="AT159" s="39"/>
    </row>
    <row r="160" spans="10:46" x14ac:dyDescent="0.2">
      <c r="J160" s="122"/>
      <c r="AS160" s="39"/>
      <c r="AT160" s="39"/>
    </row>
    <row r="161" spans="10:46" x14ac:dyDescent="0.2">
      <c r="J161" s="122"/>
      <c r="AS161" s="39"/>
      <c r="AT161" s="39"/>
    </row>
    <row r="162" spans="10:46" x14ac:dyDescent="0.2">
      <c r="J162" s="122"/>
    </row>
    <row r="163" spans="10:46" x14ac:dyDescent="0.2">
      <c r="J163" s="122"/>
    </row>
    <row r="164" spans="10:46" x14ac:dyDescent="0.2">
      <c r="J164" s="122"/>
    </row>
    <row r="165" spans="10:46" x14ac:dyDescent="0.2">
      <c r="J165" s="122"/>
    </row>
    <row r="166" spans="10:46" x14ac:dyDescent="0.2">
      <c r="J166" s="122"/>
    </row>
    <row r="167" spans="10:46" x14ac:dyDescent="0.2">
      <c r="J167" s="122"/>
    </row>
    <row r="168" spans="10:46" x14ac:dyDescent="0.2">
      <c r="J168" s="122"/>
    </row>
    <row r="169" spans="10:46" x14ac:dyDescent="0.2">
      <c r="J169" s="122"/>
    </row>
    <row r="170" spans="10:46" x14ac:dyDescent="0.2">
      <c r="J170" s="122"/>
    </row>
    <row r="171" spans="10:46" x14ac:dyDescent="0.2">
      <c r="J171" s="122"/>
    </row>
    <row r="172" spans="10:46" x14ac:dyDescent="0.2">
      <c r="J172" s="122"/>
    </row>
    <row r="173" spans="10:46" x14ac:dyDescent="0.2">
      <c r="J173" s="122"/>
    </row>
    <row r="174" spans="10:46" x14ac:dyDescent="0.2">
      <c r="J174" s="122"/>
    </row>
    <row r="175" spans="10:46" x14ac:dyDescent="0.2">
      <c r="J175" s="122"/>
    </row>
    <row r="176" spans="10:46" x14ac:dyDescent="0.2">
      <c r="J176" s="122"/>
    </row>
    <row r="177" spans="10:10" x14ac:dyDescent="0.2">
      <c r="J177" s="122"/>
    </row>
    <row r="178" spans="10:10" x14ac:dyDescent="0.2">
      <c r="J178" s="122"/>
    </row>
    <row r="179" spans="10:10" x14ac:dyDescent="0.2">
      <c r="J179" s="122"/>
    </row>
    <row r="180" spans="10:10" x14ac:dyDescent="0.2">
      <c r="J180" s="122"/>
    </row>
    <row r="181" spans="10:10" x14ac:dyDescent="0.2">
      <c r="J181" s="122"/>
    </row>
    <row r="182" spans="10:10" x14ac:dyDescent="0.2">
      <c r="J182" s="122"/>
    </row>
    <row r="183" spans="10:10" x14ac:dyDescent="0.2">
      <c r="J183" s="122"/>
    </row>
    <row r="184" spans="10:10" x14ac:dyDescent="0.2">
      <c r="J184" s="122"/>
    </row>
    <row r="185" spans="10:10" x14ac:dyDescent="0.2">
      <c r="J185" s="122"/>
    </row>
    <row r="186" spans="10:10" x14ac:dyDescent="0.2">
      <c r="J186" s="122"/>
    </row>
    <row r="187" spans="10:10" x14ac:dyDescent="0.2">
      <c r="J187" s="122"/>
    </row>
    <row r="188" spans="10:10" x14ac:dyDescent="0.2">
      <c r="J188" s="122"/>
    </row>
    <row r="189" spans="10:10" x14ac:dyDescent="0.2">
      <c r="J189" s="122"/>
    </row>
    <row r="190" spans="10:10" x14ac:dyDescent="0.2">
      <c r="J190" s="122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2013-03-19T19:19:21Z</dcterms:created>
  <dcterms:modified xsi:type="dcterms:W3CDTF">2013-03-19T19:19:23Z</dcterms:modified>
</cp:coreProperties>
</file>